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155" windowHeight="8655" activeTab="3"/>
  </bookViews>
  <sheets>
    <sheet name="JAN FEV MAR" sheetId="2" r:id="rId1"/>
    <sheet name="ABR MAI JUN 2017" sheetId="5" r:id="rId2"/>
    <sheet name="1 SEMESTRE 2017" sheetId="3" r:id="rId3"/>
    <sheet name="3 TRI JUL AGO SET" sheetId="4" r:id="rId4"/>
  </sheets>
  <definedNames>
    <definedName name="_xlnm.Print_Area" localSheetId="0">'JAN FEV MAR'!$A$1:$F$460</definedName>
  </definedNames>
  <calcPr calcId="145621"/>
</workbook>
</file>

<file path=xl/calcChain.xml><?xml version="1.0" encoding="utf-8"?>
<calcChain xmlns="http://schemas.openxmlformats.org/spreadsheetml/2006/main">
  <c r="D13" i="4" l="1"/>
  <c r="D13" i="5"/>
  <c r="D21" i="5" l="1"/>
  <c r="D11" i="5"/>
  <c r="D10" i="5"/>
  <c r="F457" i="5"/>
  <c r="F454" i="5"/>
  <c r="F450" i="5"/>
  <c r="F448" i="5"/>
  <c r="F447" i="5"/>
  <c r="F446" i="5"/>
  <c r="F444" i="5"/>
  <c r="F443" i="5"/>
  <c r="F449" i="5"/>
  <c r="F441" i="5"/>
  <c r="F442" i="5"/>
  <c r="F440" i="5"/>
  <c r="F435" i="5"/>
  <c r="F431" i="5"/>
  <c r="F428" i="5"/>
  <c r="F427" i="5"/>
  <c r="F419" i="5"/>
  <c r="F341" i="5"/>
  <c r="F309" i="5"/>
  <c r="F299" i="5"/>
  <c r="F294" i="5"/>
  <c r="F290" i="5"/>
  <c r="F287" i="5"/>
  <c r="F286" i="5"/>
  <c r="F277" i="5"/>
  <c r="F267" i="5"/>
  <c r="F245" i="5"/>
  <c r="F240" i="5"/>
  <c r="F236" i="5"/>
  <c r="F233" i="5"/>
  <c r="F232" i="5"/>
  <c r="F226" i="5"/>
  <c r="F215" i="5"/>
  <c r="F203" i="5"/>
  <c r="F192" i="5"/>
  <c r="F180" i="5"/>
  <c r="F146" i="5"/>
  <c r="F141" i="5"/>
  <c r="F137" i="5"/>
  <c r="F135" i="5"/>
  <c r="F134" i="5"/>
  <c r="F133" i="5"/>
  <c r="F118" i="5"/>
  <c r="F106" i="5"/>
  <c r="F103" i="5"/>
  <c r="F98" i="5"/>
  <c r="F93" i="5"/>
  <c r="F89" i="5"/>
  <c r="F86" i="5"/>
  <c r="F43" i="5"/>
  <c r="F39" i="5"/>
  <c r="F24" i="5"/>
  <c r="F19" i="5"/>
  <c r="F12" i="5"/>
  <c r="F9" i="5"/>
  <c r="E459" i="5"/>
  <c r="E436" i="5"/>
  <c r="F436" i="5"/>
  <c r="E295" i="5"/>
  <c r="E241" i="5"/>
  <c r="E142" i="5"/>
  <c r="E94" i="5"/>
  <c r="E460" i="5" s="1"/>
  <c r="F459" i="5" l="1"/>
  <c r="F295" i="5"/>
  <c r="F241" i="5"/>
  <c r="F142" i="5"/>
  <c r="F94" i="5"/>
  <c r="F460" i="5" s="1"/>
  <c r="F449" i="4"/>
  <c r="F457" i="4"/>
  <c r="F454" i="4"/>
  <c r="F450" i="4"/>
  <c r="F448" i="4"/>
  <c r="F286" i="4"/>
  <c r="D102" i="4" l="1"/>
  <c r="D101" i="4"/>
  <c r="D100" i="4"/>
  <c r="D41" i="4"/>
  <c r="D40" i="4"/>
  <c r="D30" i="4"/>
  <c r="D35" i="4"/>
  <c r="D26" i="4"/>
  <c r="D21" i="4"/>
  <c r="F447" i="4" l="1"/>
  <c r="F446" i="4"/>
  <c r="F444" i="4"/>
  <c r="F443" i="4"/>
  <c r="F442" i="4"/>
  <c r="F441" i="4"/>
  <c r="F440" i="4"/>
  <c r="F435" i="4"/>
  <c r="F431" i="4"/>
  <c r="F428" i="4"/>
  <c r="F427" i="4"/>
  <c r="F419" i="4"/>
  <c r="F341" i="4"/>
  <c r="F309" i="4"/>
  <c r="F299" i="4"/>
  <c r="F294" i="4"/>
  <c r="F290" i="4"/>
  <c r="F287" i="4"/>
  <c r="F277" i="4"/>
  <c r="F267" i="4"/>
  <c r="F245" i="4"/>
  <c r="F240" i="4"/>
  <c r="F236" i="4"/>
  <c r="F233" i="4"/>
  <c r="F232" i="4"/>
  <c r="F226" i="4"/>
  <c r="F215" i="4"/>
  <c r="F203" i="4"/>
  <c r="F192" i="4"/>
  <c r="F146" i="4"/>
  <c r="F180" i="4"/>
  <c r="F141" i="4"/>
  <c r="F137" i="4"/>
  <c r="F135" i="4"/>
  <c r="F134" i="4"/>
  <c r="F133" i="4"/>
  <c r="F118" i="4"/>
  <c r="F106" i="4"/>
  <c r="F103" i="4"/>
  <c r="F98" i="4"/>
  <c r="F93" i="4"/>
  <c r="F89" i="4"/>
  <c r="F86" i="4"/>
  <c r="F85" i="4"/>
  <c r="F43" i="4"/>
  <c r="F39" i="4"/>
  <c r="F24" i="4"/>
  <c r="F19" i="4"/>
  <c r="F12" i="4"/>
  <c r="F9" i="4"/>
  <c r="F459" i="4" l="1"/>
  <c r="E459" i="4"/>
  <c r="F436" i="4"/>
  <c r="E436" i="4"/>
  <c r="F295" i="4"/>
  <c r="E295" i="4"/>
  <c r="F241" i="4"/>
  <c r="E241" i="4"/>
  <c r="F142" i="4"/>
  <c r="E142" i="4"/>
  <c r="F94" i="4"/>
  <c r="E94" i="4"/>
  <c r="E460" i="4" l="1"/>
  <c r="F460" i="4"/>
  <c r="D101" i="3"/>
  <c r="D21" i="3"/>
  <c r="D13" i="3"/>
  <c r="F460" i="3" l="1"/>
  <c r="E460" i="3"/>
  <c r="E436" i="3"/>
  <c r="F460" i="2" l="1"/>
  <c r="F459" i="2"/>
  <c r="E459" i="2"/>
  <c r="F459" i="3" l="1"/>
  <c r="E459" i="3"/>
  <c r="F436" i="3"/>
  <c r="F295" i="3"/>
  <c r="E295" i="3"/>
  <c r="F241" i="3"/>
  <c r="E241" i="3"/>
  <c r="F142" i="3"/>
  <c r="E142" i="3"/>
  <c r="F94" i="3"/>
  <c r="E94" i="3"/>
  <c r="E203" i="2" l="1"/>
  <c r="E134" i="2"/>
  <c r="E106" i="2"/>
  <c r="E103" i="2"/>
  <c r="E98" i="2"/>
  <c r="E94" i="2"/>
  <c r="F9" i="2"/>
  <c r="E9" i="2"/>
  <c r="D448" i="2"/>
  <c r="F436" i="2" l="1"/>
  <c r="E436" i="2"/>
  <c r="F295" i="2"/>
  <c r="E295" i="2"/>
  <c r="F241" i="2"/>
  <c r="E241" i="2"/>
  <c r="E460" i="2" s="1"/>
  <c r="F142" i="2"/>
  <c r="E142" i="2"/>
  <c r="F94" i="2"/>
  <c r="D228" i="2" l="1"/>
  <c r="D214" i="2"/>
  <c r="D213" i="2"/>
  <c r="D208" i="2"/>
  <c r="D206" i="2"/>
  <c r="D205" i="2"/>
  <c r="D204" i="2"/>
  <c r="D194" i="2"/>
  <c r="D191" i="2"/>
  <c r="D184" i="2"/>
  <c r="D111" i="2" l="1"/>
  <c r="D104" i="2"/>
  <c r="D105" i="2"/>
  <c r="D101" i="2"/>
  <c r="D100" i="2"/>
  <c r="D99" i="2"/>
  <c r="D40" i="2"/>
  <c r="D35" i="2"/>
  <c r="D30" i="2"/>
  <c r="D26" i="2"/>
  <c r="D21" i="2"/>
  <c r="D13" i="2"/>
</calcChain>
</file>

<file path=xl/sharedStrings.xml><?xml version="1.0" encoding="utf-8"?>
<sst xmlns="http://schemas.openxmlformats.org/spreadsheetml/2006/main" count="3087" uniqueCount="358">
  <si>
    <t>DETALHAMENTO DA DESPESA ORÇAMENTÁRIA</t>
  </si>
  <si>
    <t>Serviço Social do Comércio – Sesc</t>
  </si>
  <si>
    <t>R$</t>
  </si>
  <si>
    <t>Programa</t>
  </si>
  <si>
    <t>Meta de Desempenho</t>
  </si>
  <si>
    <t>Valor Orçado</t>
  </si>
  <si>
    <t>Valor Realizado</t>
  </si>
  <si>
    <t>Produção 2017</t>
  </si>
  <si>
    <t>Variável</t>
  </si>
  <si>
    <t>Produção</t>
  </si>
  <si>
    <t>1. Educação</t>
  </si>
  <si>
    <t>1.1. Educação Infantil</t>
  </si>
  <si>
    <t>1.1.0.1. Creche</t>
  </si>
  <si>
    <t>1.1.0.2. Pré-escola</t>
  </si>
  <si>
    <t>Frequência</t>
  </si>
  <si>
    <t>1.2. Educação Fundamental</t>
  </si>
  <si>
    <t>1.2.0.1. Anos iniciais (1º ao 5º ano)</t>
  </si>
  <si>
    <t>1.2.0.2. Anos finais (6º ao 9º ano)</t>
  </si>
  <si>
    <t>1.2.0.3. Progressão Parcial</t>
  </si>
  <si>
    <t>Clientes</t>
  </si>
  <si>
    <t>1.3. Ensino Médio</t>
  </si>
  <si>
    <t>1.3.0.1. Anos letivos</t>
  </si>
  <si>
    <t>1.3.0.2. Progressão parcial</t>
  </si>
  <si>
    <t>1.4. Educação de Jovens e Adultos</t>
  </si>
  <si>
    <t>1.4.0.1. Alfabetização</t>
  </si>
  <si>
    <t>1.4.0.2. Anos iniciais do ensino fundamental</t>
  </si>
  <si>
    <t>1.4.0.3. Anos finais do ensino fundamental</t>
  </si>
  <si>
    <t>1.4.0.4. Ensino médio</t>
  </si>
  <si>
    <t>1.5. Educação Complementar</t>
  </si>
  <si>
    <t>1.5.1. Acompanhamento Pedagógico</t>
  </si>
  <si>
    <t>1.5.1.1. Curso</t>
  </si>
  <si>
    <t>1.5.1.2. Oficina</t>
  </si>
  <si>
    <t>1.5.1.3. Palestra</t>
  </si>
  <si>
    <t>1.5.2. Complementação Curricular</t>
  </si>
  <si>
    <t>1.5.2.1. Curso</t>
  </si>
  <si>
    <t>1.5.2.2. Oficina</t>
  </si>
  <si>
    <t>1.5.2.3. Palestra</t>
  </si>
  <si>
    <t>1.5.3. Aperfeiçoamento Especializado</t>
  </si>
  <si>
    <t>1.5.3.1. Congresso</t>
  </si>
  <si>
    <t>1.5.3.2. Curso</t>
  </si>
  <si>
    <t>1.5.3.3. Oficina</t>
  </si>
  <si>
    <t>1.5.3.4. Palestra</t>
  </si>
  <si>
    <t>1.5.3.5. Seminário</t>
  </si>
  <si>
    <t>Público</t>
  </si>
  <si>
    <t>1.6. Cursos de Valorização Social</t>
  </si>
  <si>
    <t>1.6.0.1. Curso</t>
  </si>
  <si>
    <t>1.6.0.2. Oficina</t>
  </si>
  <si>
    <t>1.6.0.3. Palestra</t>
  </si>
  <si>
    <t>1.7. Educação em Ciências e Humanidades</t>
  </si>
  <si>
    <t>1.7.1. Ciências</t>
  </si>
  <si>
    <t>1.7.1.1. Curso</t>
  </si>
  <si>
    <t>1.7.1.2. Debate</t>
  </si>
  <si>
    <t>1.7.1.3. Exposição</t>
  </si>
  <si>
    <t>1.7.1.4. Oficina</t>
  </si>
  <si>
    <t>1.7.1.5. Palestra</t>
  </si>
  <si>
    <t>1.7.1.6. Roda de conversa</t>
  </si>
  <si>
    <t>1.7.1.7. Visita mediada</t>
  </si>
  <si>
    <t>1.7.2. Humanidades</t>
  </si>
  <si>
    <t>1.7.2.1. Apresentação</t>
  </si>
  <si>
    <t>1.7.2.2. Curso</t>
  </si>
  <si>
    <t>1.7.2.3. Debate</t>
  </si>
  <si>
    <t>1.7.2.4. Exposição</t>
  </si>
  <si>
    <t>1.7.2.5. Oficina</t>
  </si>
  <si>
    <t>1.7.2.6. Palestra</t>
  </si>
  <si>
    <t>1.7.2.7. Roda de conversa</t>
  </si>
  <si>
    <t>1.7.2.8. Visita mediada</t>
  </si>
  <si>
    <t>1.7.3. Meio Ambiente</t>
  </si>
  <si>
    <t>1.7.3.1. Curso</t>
  </si>
  <si>
    <t>1.7.3.2. Debate</t>
  </si>
  <si>
    <t>1.7.3.3. Exposição</t>
  </si>
  <si>
    <t>1.7.3.4. Oficina</t>
  </si>
  <si>
    <t>1.7.3.5. Palestra</t>
  </si>
  <si>
    <t>1.7.3.6. Roda de conversa</t>
  </si>
  <si>
    <t>1.7.3.7. Visita mediada</t>
  </si>
  <si>
    <t>1.7.3.8. Vivência</t>
  </si>
  <si>
    <t>1.7.4. Produção e Difusão Multimídia de Saberes</t>
  </si>
  <si>
    <t>1.7.4.1. Internet</t>
  </si>
  <si>
    <t>1.7.4.2. Programa de rádio</t>
  </si>
  <si>
    <t>1.7.4.3. Programa de TV</t>
  </si>
  <si>
    <t>1.7.4.4. Publicação</t>
  </si>
  <si>
    <t>Participantes</t>
  </si>
  <si>
    <t>901. Comunicação Institucional</t>
  </si>
  <si>
    <t>902. Infraestrutura, Operações e Serviços</t>
  </si>
  <si>
    <t>903. Pesquisas e Estudos Especializados</t>
  </si>
  <si>
    <t>904. Desenvolvimento de Projetos-Piloto</t>
  </si>
  <si>
    <t>905. Direção, Coordenação e Supervisão</t>
  </si>
  <si>
    <t>906. Cooperação Financeira</t>
  </si>
  <si>
    <t>907. Cooperação Técnica</t>
  </si>
  <si>
    <t>908. Capacitação e Desenvolvimento de Pessoas</t>
  </si>
  <si>
    <t>909. Implantação, Ampliação e Modernização de Unidades Físicas</t>
  </si>
  <si>
    <t>Total do Programa Educação</t>
  </si>
  <si>
    <t>2. Saúde</t>
  </si>
  <si>
    <t>2.1. Nutrição</t>
  </si>
  <si>
    <t>2.1.0.1. Clínica ambulatorial</t>
  </si>
  <si>
    <t>2.1.0.2. Lanche</t>
  </si>
  <si>
    <t>2.1.0.3. Refeições</t>
  </si>
  <si>
    <t>2.1.0.4. Sessão diagnóstica</t>
  </si>
  <si>
    <t>Presenças nas consultas</t>
  </si>
  <si>
    <t>Número</t>
  </si>
  <si>
    <t>Refeições</t>
  </si>
  <si>
    <t>2.2. Saúde Bucal</t>
  </si>
  <si>
    <t>2.2.0.1. Clínica ambulatorial</t>
  </si>
  <si>
    <t>2.2.0.2. Sessão clínica</t>
  </si>
  <si>
    <t>2.3. Educação em Saúde</t>
  </si>
  <si>
    <t>2.3.0.1. Campanha</t>
  </si>
  <si>
    <t>2.3.0.2. Curso</t>
  </si>
  <si>
    <t>2.3.0.3. Encontro</t>
  </si>
  <si>
    <t>2.3.0.4. Exposição mediada</t>
  </si>
  <si>
    <t>2.3.0.5. Oficina</t>
  </si>
  <si>
    <t>2.3.0.6. Orientação</t>
  </si>
  <si>
    <t>2.3.0.7. Palestra</t>
  </si>
  <si>
    <t>2.3.0.8. Roda de conversa</t>
  </si>
  <si>
    <t>2.3.0.9. Sessão diagnóstica</t>
  </si>
  <si>
    <t>2.3.0.10. Videodebate</t>
  </si>
  <si>
    <t>2.3.0.11. Vivência</t>
  </si>
  <si>
    <t>2.4. Cuidado Terapêutico</t>
  </si>
  <si>
    <t>2.4.1. Atenção de Enfermagem</t>
  </si>
  <si>
    <t>2.4.1.1. Clínica ambulatorial</t>
  </si>
  <si>
    <t>2.4.1.2. Rotinas de cuidado</t>
  </si>
  <si>
    <t>2.4.2. Atenção Médica</t>
  </si>
  <si>
    <t>2.4.2.1. Clínica ambulatorial</t>
  </si>
  <si>
    <t>Clínica ambulatorial – Geral e especializada</t>
  </si>
  <si>
    <t>Clínica ambulatorial – Urgência</t>
  </si>
  <si>
    <t>2.4.2.2. Exame por imagem</t>
  </si>
  <si>
    <t>2.4.3. Cuidado Especializado</t>
  </si>
  <si>
    <t>2.4.3.1. Clínica ambulatorial</t>
  </si>
  <si>
    <t>2.4.3.2. Práticas coletivas</t>
  </si>
  <si>
    <t>2.4.4. Práticas Integrativas e Complementares</t>
  </si>
  <si>
    <t>2.4.4.1. Clínica ambulatorial</t>
  </si>
  <si>
    <t>2.4.4.2. Práticas coletivas</t>
  </si>
  <si>
    <t>Pessoas assistidas</t>
  </si>
  <si>
    <t>Total do Programa Saúde</t>
  </si>
  <si>
    <t>3. Cultura</t>
  </si>
  <si>
    <t>3.1. Artes Cênicas</t>
  </si>
  <si>
    <t>3.1.1. Circo</t>
  </si>
  <si>
    <t>3.1.1.1. Apresentação</t>
  </si>
  <si>
    <t>3.1.1.2. Curso</t>
  </si>
  <si>
    <t>3.1.1.3. Debate</t>
  </si>
  <si>
    <t>3.1.1.4. Desenvolvimento de experimentações</t>
  </si>
  <si>
    <t>3.1.1.5. Exposição</t>
  </si>
  <si>
    <t>3.1.1.6. Incentivo artístico</t>
  </si>
  <si>
    <t>3.1.1.7. Intervenção urbana</t>
  </si>
  <si>
    <t>3.1.1.8. Oficina</t>
  </si>
  <si>
    <t>3.1.1.9. Palestra</t>
  </si>
  <si>
    <t>3.1.2. Dança</t>
  </si>
  <si>
    <t>3.1.2.1. Apresentação</t>
  </si>
  <si>
    <t>3.1.2.2. Curso</t>
  </si>
  <si>
    <t>3.1.2.3. Debate</t>
  </si>
  <si>
    <t>3.1.2.4. Desenvolvimento de experimentações</t>
  </si>
  <si>
    <t>3.1.2.5. Exposição</t>
  </si>
  <si>
    <t>3.1.2.6. Incentivo artístico</t>
  </si>
  <si>
    <t>3.1.2.7. Intervenção urbana</t>
  </si>
  <si>
    <t>3.1.2.8. Oficina</t>
  </si>
  <si>
    <t>3.1.2.9. Palestra</t>
  </si>
  <si>
    <t>3.1.3. Teatro</t>
  </si>
  <si>
    <t>3.1.3.1. Apresentação</t>
  </si>
  <si>
    <t>3.1.3.2. Curso</t>
  </si>
  <si>
    <t>3.1.3.3. Debate</t>
  </si>
  <si>
    <t>3.1.3.4. Desenvolvimento de experimentações</t>
  </si>
  <si>
    <t>3.1.3.5. Exposição</t>
  </si>
  <si>
    <t>3.1.3.6. Incentivo artístico</t>
  </si>
  <si>
    <t>3.1.3.7. Intervenção urbana</t>
  </si>
  <si>
    <t>3.1.3.8. Oficina</t>
  </si>
  <si>
    <t>3.1.3.9. Palestra</t>
  </si>
  <si>
    <t>3.2. Artes Visuais</t>
  </si>
  <si>
    <t>3.2.0.1. Curso</t>
  </si>
  <si>
    <t>3.2.0.2. Debate</t>
  </si>
  <si>
    <t>3.2.0.3. Desenvolvimento de experimentações</t>
  </si>
  <si>
    <t>3.2.0.4. Exposição de arte</t>
  </si>
  <si>
    <t>3.2.0.5. Incentivo artístico</t>
  </si>
  <si>
    <t>3.2.0.6. Intervenção urbana</t>
  </si>
  <si>
    <t>3.2.0.7. Oficina</t>
  </si>
  <si>
    <t>3.2.0.8. Palestra</t>
  </si>
  <si>
    <t>3.2.0.9. Performance</t>
  </si>
  <si>
    <t>3.2.0.10. Visita mediada à exposição</t>
  </si>
  <si>
    <t>3.3. Música</t>
  </si>
  <si>
    <t>3.3.0.1. Apresentação</t>
  </si>
  <si>
    <t>3.3.0.2. Curso</t>
  </si>
  <si>
    <t>3.3.0.3. Debate</t>
  </si>
  <si>
    <t>3.3.0.4. Desenvolvimento de experimentações</t>
  </si>
  <si>
    <t>3.3.0.5. Exposição</t>
  </si>
  <si>
    <t>3.3.0.6. Incentivo artístico</t>
  </si>
  <si>
    <t>3.3.0.7. Intervenção urbana</t>
  </si>
  <si>
    <t>3.3.0.8. Oficina</t>
  </si>
  <si>
    <t>3.3.0.9. Palestra</t>
  </si>
  <si>
    <t>3.4. Literatura</t>
  </si>
  <si>
    <t>3.4.0.1. Apresentação</t>
  </si>
  <si>
    <t>3.4.0.2. Curso</t>
  </si>
  <si>
    <t>3.4.0.3. Debate</t>
  </si>
  <si>
    <t>3.4.0.4. Desenvolvimento de experimentações</t>
  </si>
  <si>
    <t>3.4.0.5. Exposição</t>
  </si>
  <si>
    <t>3.4.0.6. Incentivo artístico</t>
  </si>
  <si>
    <t>3.4.0.7. Intervenção urbana</t>
  </si>
  <si>
    <t>3.4.0.8. Mediação</t>
  </si>
  <si>
    <t>3.4.0.9. Oficina</t>
  </si>
  <si>
    <t>3.4.0.10. Palestra</t>
  </si>
  <si>
    <t>3.5. Audiovisual</t>
  </si>
  <si>
    <t>3.5.0.1. Curso</t>
  </si>
  <si>
    <t>3.5.0.2. Debate</t>
  </si>
  <si>
    <t>3.5.0.3. Desenvolvimento de experimentações</t>
  </si>
  <si>
    <t>3.5.0.4. Exibição</t>
  </si>
  <si>
    <t>3.5.0.5. Exposição</t>
  </si>
  <si>
    <t>3.5.0.6. Incentivo artístico</t>
  </si>
  <si>
    <t>3.5.0.7. Intervenção urbana</t>
  </si>
  <si>
    <t>3.5.0.8. Oficina</t>
  </si>
  <si>
    <t>3.5.0.9. Palestra</t>
  </si>
  <si>
    <t>3.6. Biblioteca</t>
  </si>
  <si>
    <t>3.6.0.1. Captação e difusão de livros</t>
  </si>
  <si>
    <t>3.6.0.2. Consulta</t>
  </si>
  <si>
    <t>3.6.0.3. Empréstimo</t>
  </si>
  <si>
    <t>3.6.0.4. Oficina</t>
  </si>
  <si>
    <t>3.6.0.5. Pesquisa documentária</t>
  </si>
  <si>
    <t>Total do Programa Cultura</t>
  </si>
  <si>
    <t>4. Lazer</t>
  </si>
  <si>
    <t>4.1. Desenvolvimento Físico-Esportivo</t>
  </si>
  <si>
    <t>4.1.1. Avaliação Físico-Funcional</t>
  </si>
  <si>
    <t>4.1.1.1. Avaliação</t>
  </si>
  <si>
    <t>4.1.1.2. Reavaliação</t>
  </si>
  <si>
    <t>4.1.2. Eventos Físico-Esportivos</t>
  </si>
  <si>
    <t>4.1.2.1. Apresentação esportiva</t>
  </si>
  <si>
    <t>4.1.2.2. Aula especial</t>
  </si>
  <si>
    <t>4.1.2.3. Competição</t>
  </si>
  <si>
    <t>4.1.2.4. Oficina</t>
  </si>
  <si>
    <t>4.1.2.5. Palestra</t>
  </si>
  <si>
    <t>4.1.2.6. Treino</t>
  </si>
  <si>
    <t>4.1.3. Exercícios Físicos Sistemáticos</t>
  </si>
  <si>
    <t>4.1.3.1. Exercício físico coletivo</t>
  </si>
  <si>
    <t>4.1.3.2. Exercício físico individual</t>
  </si>
  <si>
    <t>4.1.4. Formação Esportiva</t>
  </si>
  <si>
    <t>4.1.4.1. Esporte coletivo</t>
  </si>
  <si>
    <t>4.1.4.2. Esporte individual</t>
  </si>
  <si>
    <t>4.1.4.3. Esporte radical e na natureza</t>
  </si>
  <si>
    <t>4.1.4.4. Luta</t>
  </si>
  <si>
    <t>4.1.4.5. Multipráticas esportivas</t>
  </si>
  <si>
    <t>4.2. Recreação</t>
  </si>
  <si>
    <t>4.2.0.1. Colônia de férias</t>
  </si>
  <si>
    <t>4.2.0.2. Festa/Festividade</t>
  </si>
  <si>
    <t>4.2.0.3. Frequência a parque aquático</t>
  </si>
  <si>
    <t>4.2.0.4. Jogos, brinquedos e brincadeiras</t>
  </si>
  <si>
    <t>4.2.0.5. Jogos de salão</t>
  </si>
  <si>
    <t>4.2.0.6. Passeio recreativo</t>
  </si>
  <si>
    <t>4.2.0.7. Recreação esportiva</t>
  </si>
  <si>
    <t>4.2.0.8. Reunião dançante</t>
  </si>
  <si>
    <t>4.2.0.9. Sarau recreativo</t>
  </si>
  <si>
    <t>4.3. Turismo Social</t>
  </si>
  <si>
    <t>4.3.1. Turismo Emissivo</t>
  </si>
  <si>
    <t>4.3.1.1. Excursão</t>
  </si>
  <si>
    <t>4.3.1.2. Passeio</t>
  </si>
  <si>
    <t>4.3.2. Turismo Receptivo</t>
  </si>
  <si>
    <t>4.3.2.1. Hospedagem</t>
  </si>
  <si>
    <t>4.3.2.2. Hospedagem day-use</t>
  </si>
  <si>
    <t>4.3.2.3. Passeio local</t>
  </si>
  <si>
    <t>4.3.2.4. Traslado</t>
  </si>
  <si>
    <t>Total do Programa Lazer</t>
  </si>
  <si>
    <t xml:space="preserve">5. Assistência </t>
  </si>
  <si>
    <t>5.1. Desenvolvimento Comunitário</t>
  </si>
  <si>
    <t>5.1.0.1. Campanha</t>
  </si>
  <si>
    <t>5.1.0.2. Curso</t>
  </si>
  <si>
    <t>5.1.0.3. Encontro</t>
  </si>
  <si>
    <t>5.1.0.4. Oficina</t>
  </si>
  <si>
    <t>5.1.0.5. Palestra</t>
  </si>
  <si>
    <t>5.1.0.6. Reunião</t>
  </si>
  <si>
    <t>5.1.0.7. Roda de conversa</t>
  </si>
  <si>
    <t>5.2. Segurança Alimentar e Apoio Social</t>
  </si>
  <si>
    <t>5.2.1. Apoio Emergencial</t>
  </si>
  <si>
    <t>5.2.1.1. Campanha</t>
  </si>
  <si>
    <t>5.2.2. Desenvolvimento de Capacidades</t>
  </si>
  <si>
    <t>5.2.2.1. Curso</t>
  </si>
  <si>
    <t>5.2.2.2. Encontro</t>
  </si>
  <si>
    <t>5.2.2.3. Oficina</t>
  </si>
  <si>
    <t>5.2.2.4. Orientação</t>
  </si>
  <si>
    <t>5.2.2.5. Palestra</t>
  </si>
  <si>
    <t>5.2.3. Redes</t>
  </si>
  <si>
    <t>5.2.3.1. Distribuição de gêneros alimentícios</t>
  </si>
  <si>
    <t>5.2.3.2. Distribuição de produtos diversos</t>
  </si>
  <si>
    <t>5.3. Trabalho Social com Grupos</t>
  </si>
  <si>
    <t>5.3.0.1. Ação de voluntariado</t>
  </si>
  <si>
    <t>5.3.0.2. Campanha</t>
  </si>
  <si>
    <t>5.3.0.3. Consulta social</t>
  </si>
  <si>
    <t>5.3.0.4. Curso</t>
  </si>
  <si>
    <t>5.3.0.5. Encontro</t>
  </si>
  <si>
    <t>5.3.0.6. Oficina</t>
  </si>
  <si>
    <t>5.3.0.7. Palestra</t>
  </si>
  <si>
    <t>5.3.0.8. Reunião</t>
  </si>
  <si>
    <t>5.3.0.9. Visita domiciliar e comunitária</t>
  </si>
  <si>
    <t>5.4. Assistência Especializada</t>
  </si>
  <si>
    <t>5.4.0.1. Concessão de financiamentos</t>
  </si>
  <si>
    <t>5.4.0.2. Orientações</t>
  </si>
  <si>
    <t>5.4.0.3. Referenciação de serviços</t>
  </si>
  <si>
    <t>Total do Programa Assistência</t>
  </si>
  <si>
    <t>6. Administração</t>
  </si>
  <si>
    <t>6.1. Deliberação</t>
  </si>
  <si>
    <t>6.2. Administração de Pessoal</t>
  </si>
  <si>
    <t>6.3. Logística e Patrimônio</t>
  </si>
  <si>
    <t>6.4. Gestão de Tecnologia da Informação e Telecomunicação</t>
  </si>
  <si>
    <t>6.5. Programação e Avaliação</t>
  </si>
  <si>
    <t>6.6. Amortização e Encargos de Financiamento</t>
  </si>
  <si>
    <t>6.7. Serviços Financeiros</t>
  </si>
  <si>
    <t>6.8. Controladoria, Auditoria e Fiscalização</t>
  </si>
  <si>
    <t>6.9. Relacionamento com Clientes</t>
  </si>
  <si>
    <t>6.10. Serviços Jurídicos</t>
  </si>
  <si>
    <t>Total do Programa Administração</t>
  </si>
  <si>
    <t>Total Geral</t>
  </si>
  <si>
    <t>Atividade / Modalidade / Realização</t>
  </si>
  <si>
    <t xml:space="preserve">Público </t>
  </si>
  <si>
    <t>Pessoas presentes</t>
  </si>
  <si>
    <t>Clientes presentes</t>
  </si>
  <si>
    <t>Clientes praticantes</t>
  </si>
  <si>
    <t>Diárias</t>
  </si>
  <si>
    <t>Núcleos e Redes Comunitários</t>
  </si>
  <si>
    <t>Pessoas beneficiadas</t>
  </si>
  <si>
    <t>Grupos de Idosos</t>
  </si>
  <si>
    <t>Grupos de Crianças</t>
  </si>
  <si>
    <t>Grupos de Adolescentes</t>
  </si>
  <si>
    <t>Grupos de Pais</t>
  </si>
  <si>
    <t>Grupos Sociais Intergeracionais</t>
  </si>
  <si>
    <t>Grupos de Voluntários</t>
  </si>
  <si>
    <t>Outros Grupos Sociais</t>
  </si>
  <si>
    <t>Odontologia</t>
  </si>
  <si>
    <t>Turismo Social (hospedagem)</t>
  </si>
  <si>
    <t>Turismo Social (excursões)</t>
  </si>
  <si>
    <t>Outros</t>
  </si>
  <si>
    <t>Acesso a conteúdos em domínios do Sesc</t>
  </si>
  <si>
    <t>Acesso a conteúdos do Sesc em outros domínios</t>
  </si>
  <si>
    <t>Audiência de rádio</t>
  </si>
  <si>
    <t>Transmissão de conteúdo via rádio</t>
  </si>
  <si>
    <t>Audiência de TV</t>
  </si>
  <si>
    <t>Transmissão de conteúdo via TV</t>
  </si>
  <si>
    <t>Livros publicados</t>
  </si>
  <si>
    <t>Exemplares de livros distribuídos</t>
  </si>
  <si>
    <t>Instituições beneficiadas com livros distribuídos</t>
  </si>
  <si>
    <t>Revistas publicadas</t>
  </si>
  <si>
    <t>Exemplares de revistas distribuídas</t>
  </si>
  <si>
    <t>Instituições beneficiadas com revistas distribuídas</t>
  </si>
  <si>
    <t>Outras publicações</t>
  </si>
  <si>
    <t>Outras Realizações</t>
  </si>
  <si>
    <t>Outras</t>
  </si>
  <si>
    <t>Plateia</t>
  </si>
  <si>
    <t>Arrecadação (Kg)</t>
  </si>
  <si>
    <t>Distribuição (Kg)</t>
  </si>
  <si>
    <t>Doadores</t>
  </si>
  <si>
    <t>Pessoas cadastradas</t>
  </si>
  <si>
    <t>Entidades cadastradas</t>
  </si>
  <si>
    <t>Vestuário</t>
  </si>
  <si>
    <t>Produtos de Higiene Pessoal</t>
  </si>
  <si>
    <t>Produtos de Limpeza</t>
  </si>
  <si>
    <t>Arrecadação (Unid.)</t>
  </si>
  <si>
    <t>Distribuição (Unid.)</t>
  </si>
  <si>
    <t>Beneficiados</t>
  </si>
  <si>
    <t>Entidades beneficiadas</t>
  </si>
  <si>
    <t>Matricula</t>
  </si>
  <si>
    <t>1º TRIMESTRE (JAN, FEV e MAR) DE 2017</t>
  </si>
  <si>
    <t>Departamento Regional do Estado do Piauí.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</si>
  <si>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</si>
  <si>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</si>
  <si>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1º SEMESTRE DE 2017</t>
  </si>
  <si>
    <t>3º TRIMESTRE (JULHO, AGOSTO E SETEMBRO) DE 2017</t>
  </si>
  <si>
    <t>3º TRIMESTRE (ABRIL, MAIO E JUNHO)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</si>
</sst>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2" xfId="1" applyFont="1" applyBorder="1"/>
    <xf numFmtId="44" fontId="0" fillId="0" borderId="3" xfId="1" applyFont="1" applyBorder="1"/>
    <xf numFmtId="44" fontId="0" fillId="0" borderId="0" xfId="1" applyFont="1"/>
    <xf numFmtId="44" fontId="0" fillId="2" borderId="3" xfId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0" fillId="4" borderId="0" xfId="0" applyFill="1"/>
    <xf numFmtId="44" fontId="0" fillId="4" borderId="0" xfId="1" applyFont="1" applyFill="1"/>
    <xf numFmtId="44" fontId="0" fillId="4" borderId="3" xfId="1" applyFont="1" applyFill="1" applyBorder="1"/>
    <xf numFmtId="44" fontId="0" fillId="0" borderId="6" xfId="1" applyFont="1" applyBorder="1"/>
    <xf numFmtId="44" fontId="0" fillId="0" borderId="7" xfId="1" applyFont="1" applyBorder="1"/>
    <xf numFmtId="44" fontId="2" fillId="0" borderId="3" xfId="1" applyFont="1" applyBorder="1" applyAlignment="1">
      <alignment horizontal="center" vertical="center" wrapText="1"/>
    </xf>
    <xf numFmtId="44" fontId="0" fillId="4" borderId="2" xfId="1" applyFont="1" applyFill="1" applyBorder="1"/>
    <xf numFmtId="0" fontId="2" fillId="4" borderId="12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3" xfId="0" applyFill="1" applyBorder="1" applyAlignment="1">
      <alignment horizontal="center"/>
    </xf>
    <xf numFmtId="44" fontId="1" fillId="0" borderId="1" xfId="0" applyNumberFormat="1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44" fontId="0" fillId="0" borderId="4" xfId="1" applyFont="1" applyBorder="1"/>
    <xf numFmtId="0" fontId="1" fillId="3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3" borderId="9" xfId="0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0"/>
  <sheetViews>
    <sheetView zoomScale="120" zoomScaleNormal="120" workbookViewId="0">
      <selection activeCell="A13" sqref="A13:XFD13"/>
    </sheetView>
  </sheetViews>
  <sheetFormatPr defaultRowHeight="15" x14ac:dyDescent="0.25"/>
  <cols>
    <col min="1" max="1" width="14.14062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</cols>
  <sheetData>
    <row r="1" spans="1:6" x14ac:dyDescent="0.25">
      <c r="A1" s="69" t="s">
        <v>0</v>
      </c>
      <c r="B1" s="69"/>
      <c r="C1" s="69"/>
      <c r="D1" s="69"/>
      <c r="E1" s="69"/>
      <c r="F1" s="69"/>
    </row>
    <row r="2" spans="1:6" x14ac:dyDescent="0.25">
      <c r="A2" s="70" t="s">
        <v>351</v>
      </c>
      <c r="B2" s="70"/>
      <c r="C2" s="70"/>
      <c r="D2" s="70"/>
      <c r="E2" s="70"/>
      <c r="F2" s="70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23" t="s">
        <v>8</v>
      </c>
      <c r="D8" s="23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f>2153060</f>
        <v>2153060</v>
      </c>
      <c r="F9" s="33">
        <f>308074.6</f>
        <v>308074.59999999998</v>
      </c>
    </row>
    <row r="10" spans="1:6" x14ac:dyDescent="0.25">
      <c r="A10" s="3"/>
      <c r="B10" s="11" t="s">
        <v>12</v>
      </c>
      <c r="C10" s="17" t="s">
        <v>14</v>
      </c>
      <c r="D10" s="17">
        <v>42892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77546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v>104314.7</v>
      </c>
    </row>
    <row r="13" spans="1:6" x14ac:dyDescent="0.25">
      <c r="A13" s="3"/>
      <c r="B13" s="11" t="s">
        <v>16</v>
      </c>
      <c r="C13" s="17" t="s">
        <v>14</v>
      </c>
      <c r="D13" s="17">
        <f>25976+20650+20860+16452+17844</f>
        <v>101782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19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v>5954.44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15069</f>
        <v>15069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v>50908.7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f>77656</f>
        <v>77656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f>58237</f>
        <v>58237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/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f>630</f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v>32784.050000000003</v>
      </c>
    </row>
    <row r="40" spans="1:6" x14ac:dyDescent="0.25">
      <c r="A40" s="3"/>
      <c r="B40" s="11" t="s">
        <v>45</v>
      </c>
      <c r="C40" s="17" t="s">
        <v>14</v>
      </c>
      <c r="D40" s="17">
        <f>14596</f>
        <v>14596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/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v>0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v>2572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v>275481.68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v>84873.41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v>32712.05</v>
      </c>
    </row>
    <row r="94" spans="1:6" ht="15.75" customHeight="1" thickBot="1" x14ac:dyDescent="0.3">
      <c r="A94" s="60" t="s">
        <v>90</v>
      </c>
      <c r="B94" s="61"/>
      <c r="C94" s="61"/>
      <c r="D94" s="62"/>
      <c r="E94" s="52">
        <f>SUM(E9:E93)</f>
        <v>8034684</v>
      </c>
      <c r="F94" s="52">
        <f>SUM(F9:F93)</f>
        <v>897675.63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23" t="s">
        <v>8</v>
      </c>
      <c r="D97" s="23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f>3238730</f>
        <v>3238730</v>
      </c>
      <c r="F98" s="48">
        <v>232974.99</v>
      </c>
    </row>
    <row r="99" spans="1:6" x14ac:dyDescent="0.25">
      <c r="A99" s="4"/>
      <c r="B99" s="6" t="s">
        <v>93</v>
      </c>
      <c r="C99" s="18" t="s">
        <v>97</v>
      </c>
      <c r="D99" s="7">
        <f>10424</f>
        <v>10424</v>
      </c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f>111736</f>
        <v>111736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f>54976</f>
        <v>54976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/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f>608680</f>
        <v>608680</v>
      </c>
      <c r="F103" s="44">
        <v>85035</v>
      </c>
    </row>
    <row r="104" spans="1:6" x14ac:dyDescent="0.25">
      <c r="A104" s="4"/>
      <c r="B104" s="6" t="s">
        <v>101</v>
      </c>
      <c r="C104" s="18" t="s">
        <v>97</v>
      </c>
      <c r="D104" s="7">
        <f>10424</f>
        <v>10424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f>2143</f>
        <v>2143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f>738085</f>
        <v>738085</v>
      </c>
      <c r="F106" s="44">
        <v>43648.15</v>
      </c>
    </row>
    <row r="107" spans="1:6" x14ac:dyDescent="0.25">
      <c r="A107" s="4"/>
      <c r="B107" s="6" t="s">
        <v>104</v>
      </c>
      <c r="C107" s="18" t="s">
        <v>43</v>
      </c>
      <c r="D107" s="7"/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1995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>
        <f>30</f>
        <v>30</v>
      </c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1523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3121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1145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>
        <v>1766</v>
      </c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530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v>1228.94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210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4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308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v>3961.11</v>
      </c>
    </row>
    <row r="134" spans="1:6" x14ac:dyDescent="0.25">
      <c r="A134" s="4"/>
      <c r="B134" s="5" t="s">
        <v>82</v>
      </c>
      <c r="C134" s="22"/>
      <c r="D134" s="22"/>
      <c r="E134" s="35">
        <f>287499</f>
        <v>287499</v>
      </c>
      <c r="F134" s="34">
        <v>88989.02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v>18.39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v>94393.64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v>49879.5</v>
      </c>
    </row>
    <row r="142" spans="1:6" ht="15.75" customHeight="1" thickBot="1" x14ac:dyDescent="0.3">
      <c r="A142" s="60" t="s">
        <v>131</v>
      </c>
      <c r="B142" s="61"/>
      <c r="C142" s="61"/>
      <c r="D142" s="62"/>
      <c r="E142" s="52">
        <f>SUM(E98:E141)</f>
        <v>6415980</v>
      </c>
      <c r="F142" s="52">
        <f>SUM(F98:F141)</f>
        <v>600128.74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23" t="s">
        <v>8</v>
      </c>
      <c r="D145" s="23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v>193201.2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1049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/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/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100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6834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/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/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>
        <v>0</v>
      </c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/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2091</v>
      </c>
      <c r="F170" s="3"/>
    </row>
    <row r="171" spans="1:6" x14ac:dyDescent="0.25">
      <c r="A171" s="4"/>
      <c r="B171" s="6" t="s">
        <v>156</v>
      </c>
      <c r="C171" s="18" t="s">
        <v>14</v>
      </c>
      <c r="D171" s="15"/>
      <c r="F171" s="3"/>
    </row>
    <row r="172" spans="1:6" x14ac:dyDescent="0.25">
      <c r="A172" s="4"/>
      <c r="B172" s="6" t="s">
        <v>157</v>
      </c>
      <c r="C172" s="18" t="s">
        <v>80</v>
      </c>
      <c r="D172" s="15">
        <v>214</v>
      </c>
      <c r="F172" s="3"/>
    </row>
    <row r="173" spans="1:6" x14ac:dyDescent="0.25">
      <c r="A173" s="4"/>
      <c r="B173" s="6" t="s">
        <v>158</v>
      </c>
      <c r="C173" s="18" t="s">
        <v>80</v>
      </c>
      <c r="D173" s="15">
        <v>1150</v>
      </c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388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>
        <v>63</v>
      </c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v>61391.199999999997</v>
      </c>
    </row>
    <row r="181" spans="1:6" x14ac:dyDescent="0.25">
      <c r="A181" s="4"/>
      <c r="B181" s="6" t="s">
        <v>165</v>
      </c>
      <c r="C181" s="18" t="s">
        <v>14</v>
      </c>
      <c r="D181" s="15">
        <v>800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145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/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f>6399+1200</f>
        <v>7599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63</v>
      </c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/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1632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165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670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f>2979+1200</f>
        <v>4179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v>113130.98</v>
      </c>
    </row>
    <row r="193" spans="1:6" x14ac:dyDescent="0.25">
      <c r="A193" s="4"/>
      <c r="B193" s="6" t="s">
        <v>176</v>
      </c>
      <c r="C193" s="18" t="s">
        <v>304</v>
      </c>
      <c r="D193" s="7"/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f>3533+68</f>
        <v>3601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513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f>725959</f>
        <v>725959</v>
      </c>
      <c r="F203" s="34">
        <v>28820.6</v>
      </c>
    </row>
    <row r="204" spans="1:6" x14ac:dyDescent="0.25">
      <c r="A204" s="4"/>
      <c r="B204" s="6" t="s">
        <v>186</v>
      </c>
      <c r="C204" s="18" t="s">
        <v>304</v>
      </c>
      <c r="D204" s="7">
        <f>288</f>
        <v>288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f>80</f>
        <v>80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f>340</f>
        <v>340</v>
      </c>
      <c r="F206" s="3"/>
    </row>
    <row r="207" spans="1:6" x14ac:dyDescent="0.25">
      <c r="A207" s="4"/>
      <c r="B207" s="6" t="s">
        <v>189</v>
      </c>
      <c r="C207" s="18" t="s">
        <v>80</v>
      </c>
      <c r="D207" s="7"/>
      <c r="F207" s="3"/>
    </row>
    <row r="208" spans="1:6" x14ac:dyDescent="0.25">
      <c r="A208" s="4"/>
      <c r="B208" s="6" t="s">
        <v>190</v>
      </c>
      <c r="C208" s="18" t="s">
        <v>43</v>
      </c>
      <c r="D208" s="7">
        <f>1185</f>
        <v>1185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/>
      <c r="F212" s="3"/>
    </row>
    <row r="213" spans="1:6" x14ac:dyDescent="0.25">
      <c r="A213" s="4"/>
      <c r="B213" s="6" t="s">
        <v>194</v>
      </c>
      <c r="C213" s="18" t="s">
        <v>14</v>
      </c>
      <c r="D213" s="7">
        <f>1140</f>
        <v>1140</v>
      </c>
      <c r="F213" s="3"/>
    </row>
    <row r="214" spans="1:6" x14ac:dyDescent="0.25">
      <c r="A214" s="4"/>
      <c r="B214" s="6" t="s">
        <v>195</v>
      </c>
      <c r="C214" s="18" t="s">
        <v>304</v>
      </c>
      <c r="D214" s="7">
        <f>90</f>
        <v>90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v>3843.04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172</v>
      </c>
      <c r="F217" s="3"/>
    </row>
    <row r="218" spans="1:6" x14ac:dyDescent="0.25">
      <c r="A218" s="4"/>
      <c r="B218" s="6" t="s">
        <v>199</v>
      </c>
      <c r="C218" s="18" t="s">
        <v>80</v>
      </c>
      <c r="D218" s="7">
        <v>1164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4731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/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v>168135.09</v>
      </c>
    </row>
    <row r="227" spans="1:6" s="42" customFormat="1" x14ac:dyDescent="0.25">
      <c r="A227" s="37"/>
      <c r="B227" s="39" t="s">
        <v>207</v>
      </c>
      <c r="C227" s="40" t="s">
        <v>14</v>
      </c>
      <c r="D227" s="41"/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f>5241</f>
        <v>5241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3133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127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v>23637.57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v>193558.16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v>159640.26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15.75" thickBot="1" x14ac:dyDescent="0.3">
      <c r="A240" s="4"/>
      <c r="B240" s="5" t="s">
        <v>89</v>
      </c>
      <c r="C240" s="22"/>
      <c r="D240" s="22"/>
      <c r="E240" s="35">
        <v>1350000</v>
      </c>
      <c r="F240" s="34">
        <v>15380</v>
      </c>
    </row>
    <row r="241" spans="1:6" ht="15.75" customHeight="1" thickBot="1" x14ac:dyDescent="0.3">
      <c r="A241" s="60" t="s">
        <v>212</v>
      </c>
      <c r="B241" s="61"/>
      <c r="C241" s="61"/>
      <c r="D241" s="62"/>
      <c r="E241" s="52">
        <f>SUM(E146:E240)</f>
        <v>9292802</v>
      </c>
      <c r="F241" s="52">
        <f>SUM(F146:F240)</f>
        <v>960738.1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23" t="s">
        <v>8</v>
      </c>
      <c r="D244" s="23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v>212615.77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522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171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/>
      <c r="E250" s="46"/>
      <c r="F250" s="34"/>
    </row>
    <row r="251" spans="1:6" x14ac:dyDescent="0.25">
      <c r="A251" s="4"/>
      <c r="B251" s="9"/>
      <c r="C251" s="18" t="s">
        <v>43</v>
      </c>
      <c r="D251" s="15">
        <v>73</v>
      </c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>
        <v>111</v>
      </c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128</v>
      </c>
      <c r="E253" s="46"/>
      <c r="F253" s="34"/>
    </row>
    <row r="254" spans="1:6" x14ac:dyDescent="0.25">
      <c r="A254" s="4"/>
      <c r="B254" s="9"/>
      <c r="C254" s="18" t="s">
        <v>337</v>
      </c>
      <c r="D254" s="15"/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16432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33037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1192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2849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1749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v>139245</v>
      </c>
    </row>
    <row r="268" spans="1:6" x14ac:dyDescent="0.25">
      <c r="A268" s="4"/>
      <c r="B268" s="9" t="s">
        <v>235</v>
      </c>
      <c r="C268" s="18" t="s">
        <v>14</v>
      </c>
      <c r="D268" s="3">
        <v>5909</v>
      </c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2897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15202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7756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2480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119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15804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1268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26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v>340719.91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/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25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6906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40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v>32986.49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v>1154410.69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v>230756.37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v>55471.45</v>
      </c>
    </row>
    <row r="295" spans="1:6" ht="15.75" customHeight="1" thickBot="1" x14ac:dyDescent="0.3">
      <c r="A295" s="60" t="s">
        <v>253</v>
      </c>
      <c r="B295" s="61"/>
      <c r="C295" s="61"/>
      <c r="D295" s="62"/>
      <c r="E295" s="52">
        <f>SUM(E245:E294)</f>
        <v>15107541</v>
      </c>
      <c r="F295" s="52">
        <f>SUM(F245:F294)</f>
        <v>2166205.6800000002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23" t="s">
        <v>8</v>
      </c>
      <c r="D298" s="23" t="s">
        <v>9</v>
      </c>
      <c r="E298" s="66"/>
      <c r="F298" s="66"/>
    </row>
    <row r="299" spans="1:6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v>370</v>
      </c>
    </row>
    <row r="300" spans="1:6" x14ac:dyDescent="0.25">
      <c r="A300" s="4"/>
      <c r="B300" s="63" t="s">
        <v>309</v>
      </c>
      <c r="C300" s="27" t="s">
        <v>19</v>
      </c>
      <c r="D300" s="31">
        <v>25</v>
      </c>
      <c r="E300" s="22"/>
      <c r="F300" s="22"/>
    </row>
    <row r="301" spans="1:6" x14ac:dyDescent="0.25">
      <c r="A301" s="4"/>
      <c r="B301" s="63"/>
      <c r="C301" s="29" t="s">
        <v>98</v>
      </c>
      <c r="D301" s="32"/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25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25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v>107104.24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D313">
        <v>1240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D314">
        <v>15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14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112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97621</v>
      </c>
      <c r="E319" s="3"/>
      <c r="F319" s="3"/>
    </row>
    <row r="320" spans="1:6" x14ac:dyDescent="0.25">
      <c r="A320" s="4"/>
      <c r="B320" s="9"/>
      <c r="C320" s="24" t="s">
        <v>339</v>
      </c>
      <c r="D320">
        <v>95630</v>
      </c>
      <c r="E320" s="22"/>
      <c r="F320" s="22"/>
    </row>
    <row r="321" spans="1:6" x14ac:dyDescent="0.25">
      <c r="A321" s="4"/>
      <c r="B321" s="9"/>
      <c r="C321" s="24" t="s">
        <v>340</v>
      </c>
      <c r="D321">
        <v>116</v>
      </c>
      <c r="E321" s="22"/>
      <c r="F321" s="22"/>
    </row>
    <row r="322" spans="1:6" x14ac:dyDescent="0.25">
      <c r="A322" s="4"/>
      <c r="B322" s="9"/>
      <c r="C322" s="24" t="s">
        <v>342</v>
      </c>
      <c r="D322">
        <v>93</v>
      </c>
      <c r="E322" s="22"/>
      <c r="F322" s="22"/>
    </row>
    <row r="323" spans="1:6" x14ac:dyDescent="0.25">
      <c r="A323" s="4"/>
      <c r="B323" s="9"/>
      <c r="C323" s="24" t="s">
        <v>341</v>
      </c>
      <c r="D323">
        <v>10691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v>39389.15</v>
      </c>
    </row>
    <row r="342" spans="1:6" x14ac:dyDescent="0.25">
      <c r="A342" s="4"/>
      <c r="B342" s="4" t="s">
        <v>311</v>
      </c>
      <c r="C342" s="27" t="s">
        <v>19</v>
      </c>
      <c r="D342" s="28"/>
      <c r="E342" s="22"/>
      <c r="F342" s="22"/>
    </row>
    <row r="343" spans="1:6" x14ac:dyDescent="0.25">
      <c r="A343" s="4"/>
      <c r="B343" s="4"/>
      <c r="C343" s="29" t="s">
        <v>98</v>
      </c>
      <c r="D343" s="30"/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/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/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>
        <v>5</v>
      </c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1444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1517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64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1524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4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/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/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/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v>0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/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v>0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v>85526.74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v>130474.47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6" x14ac:dyDescent="0.25">
      <c r="A433" s="4"/>
      <c r="B433" s="4" t="s">
        <v>87</v>
      </c>
      <c r="C433" s="22"/>
      <c r="D433" s="22"/>
      <c r="E433" s="34"/>
      <c r="F433" s="34"/>
    </row>
    <row r="434" spans="1:6" x14ac:dyDescent="0.25">
      <c r="A434" s="4"/>
      <c r="B434" s="5" t="s">
        <v>88</v>
      </c>
      <c r="C434" s="22"/>
      <c r="D434" s="22"/>
      <c r="E434" s="34"/>
      <c r="F434" s="34"/>
    </row>
    <row r="435" spans="1:6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v>529340.67000000004</v>
      </c>
    </row>
    <row r="436" spans="1:6" ht="15.75" customHeight="1" thickBot="1" x14ac:dyDescent="0.3">
      <c r="A436" s="60" t="s">
        <v>289</v>
      </c>
      <c r="B436" s="61"/>
      <c r="C436" s="61"/>
      <c r="D436" s="62"/>
      <c r="E436" s="52">
        <f>SUM(E299:E435)</f>
        <v>3939708</v>
      </c>
      <c r="F436" s="52">
        <f>SUM(F299:F435)</f>
        <v>892205.27</v>
      </c>
    </row>
    <row r="437" spans="1:6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6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6" ht="15.75" thickBot="1" x14ac:dyDescent="0.3">
      <c r="A439" s="66"/>
      <c r="B439" s="66"/>
      <c r="C439" s="23" t="s">
        <v>8</v>
      </c>
      <c r="D439" s="23" t="s">
        <v>9</v>
      </c>
      <c r="E439" s="66"/>
      <c r="F439" s="66"/>
    </row>
    <row r="440" spans="1:6" ht="25.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v>39268.58</v>
      </c>
    </row>
    <row r="441" spans="1:6" x14ac:dyDescent="0.25">
      <c r="A441" s="4"/>
      <c r="B441" s="4" t="s">
        <v>292</v>
      </c>
      <c r="C441" s="22"/>
      <c r="D441" s="22"/>
      <c r="E441" s="34">
        <v>795429</v>
      </c>
      <c r="F441" s="34">
        <v>263984.98</v>
      </c>
    </row>
    <row r="442" spans="1:6" x14ac:dyDescent="0.25">
      <c r="A442" s="4"/>
      <c r="B442" s="4" t="s">
        <v>293</v>
      </c>
      <c r="C442" s="22"/>
      <c r="D442" s="22"/>
      <c r="E442" s="34">
        <v>1524125</v>
      </c>
      <c r="F442" s="34">
        <v>334186.34999999998</v>
      </c>
    </row>
    <row r="443" spans="1:6" x14ac:dyDescent="0.25">
      <c r="A443" s="4"/>
      <c r="B443" s="4" t="s">
        <v>294</v>
      </c>
      <c r="C443" s="22"/>
      <c r="D443" s="22"/>
      <c r="E443" s="34">
        <v>528304</v>
      </c>
      <c r="F443" s="34">
        <v>102867.13</v>
      </c>
    </row>
    <row r="444" spans="1:6" x14ac:dyDescent="0.25">
      <c r="A444" s="4"/>
      <c r="B444" s="4" t="s">
        <v>295</v>
      </c>
      <c r="C444" s="22"/>
      <c r="D444" s="22"/>
      <c r="E444" s="34">
        <v>182275</v>
      </c>
      <c r="F444" s="34">
        <v>37506.480000000003</v>
      </c>
    </row>
    <row r="445" spans="1:6" x14ac:dyDescent="0.25">
      <c r="A445" s="4"/>
      <c r="B445" s="4" t="s">
        <v>296</v>
      </c>
      <c r="C445" s="22"/>
      <c r="D445" s="22"/>
      <c r="E445" s="34"/>
      <c r="F445" s="34"/>
    </row>
    <row r="446" spans="1:6" x14ac:dyDescent="0.25">
      <c r="A446" s="4"/>
      <c r="B446" s="4" t="s">
        <v>297</v>
      </c>
      <c r="C446" s="22"/>
      <c r="D446" s="22"/>
      <c r="E446" s="34">
        <v>2223030</v>
      </c>
      <c r="F446" s="34">
        <v>553543.72</v>
      </c>
    </row>
    <row r="447" spans="1:6" x14ac:dyDescent="0.25">
      <c r="A447" s="4"/>
      <c r="B447" s="4" t="s">
        <v>298</v>
      </c>
      <c r="C447" s="22"/>
      <c r="D447" s="22"/>
      <c r="E447" s="34">
        <v>203821</v>
      </c>
      <c r="F447" s="34">
        <v>46127.96</v>
      </c>
    </row>
    <row r="448" spans="1:6" x14ac:dyDescent="0.25">
      <c r="A448" s="4"/>
      <c r="B448" s="4" t="s">
        <v>299</v>
      </c>
      <c r="C448" s="22" t="s">
        <v>350</v>
      </c>
      <c r="D448" s="22">
        <f>12592</f>
        <v>12592</v>
      </c>
      <c r="E448" s="44">
        <v>522722</v>
      </c>
      <c r="F448" s="44">
        <v>92868.39</v>
      </c>
    </row>
    <row r="449" spans="1:6" x14ac:dyDescent="0.25">
      <c r="A449" s="4"/>
      <c r="B449" s="4" t="s">
        <v>300</v>
      </c>
      <c r="C449" s="22"/>
      <c r="D449" s="22"/>
      <c r="E449" s="34">
        <v>243165</v>
      </c>
      <c r="F449" s="34">
        <v>69931.91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v>121847.35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v>383496.55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v>96179.47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0" t="s">
        <v>301</v>
      </c>
      <c r="B459" s="61"/>
      <c r="C459" s="61"/>
      <c r="D459" s="62"/>
      <c r="E459" s="53">
        <f>SUM(E440:E458)</f>
        <v>9107361</v>
      </c>
      <c r="F459" s="53">
        <f>SUM(F440:F458)</f>
        <v>2141808.8699999996</v>
      </c>
    </row>
    <row r="460" spans="1:6" ht="15.75" thickBot="1" x14ac:dyDescent="0.3">
      <c r="A460" s="60" t="s">
        <v>302</v>
      </c>
      <c r="B460" s="61"/>
      <c r="C460" s="61"/>
      <c r="D460" s="62"/>
      <c r="E460" s="52">
        <f>E94+E142+E241+E295+E436+E459</f>
        <v>51898076</v>
      </c>
      <c r="F460" s="52">
        <f>F94+F142+F241+F295+F436+F459</f>
        <v>7658762.2899999991</v>
      </c>
    </row>
  </sheetData>
  <mergeCells count="46">
    <mergeCell ref="A1:F1"/>
    <mergeCell ref="A2:F2"/>
    <mergeCell ref="A6:A8"/>
    <mergeCell ref="B6:B8"/>
    <mergeCell ref="C6:D6"/>
    <mergeCell ref="E6:E8"/>
    <mergeCell ref="F6:F8"/>
    <mergeCell ref="C7:D7"/>
    <mergeCell ref="F143:F145"/>
    <mergeCell ref="C144:D144"/>
    <mergeCell ref="A241:D241"/>
    <mergeCell ref="A142:D142"/>
    <mergeCell ref="A95:A97"/>
    <mergeCell ref="B95:B97"/>
    <mergeCell ref="C95:D95"/>
    <mergeCell ref="E95:E97"/>
    <mergeCell ref="F95:F97"/>
    <mergeCell ref="C96:D96"/>
    <mergeCell ref="A94:D94"/>
    <mergeCell ref="A143:A145"/>
    <mergeCell ref="B143:B145"/>
    <mergeCell ref="C143:D143"/>
    <mergeCell ref="E143:E145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296:F298"/>
    <mergeCell ref="A242:A244"/>
    <mergeCell ref="B242:B244"/>
    <mergeCell ref="C242:D242"/>
    <mergeCell ref="C297:D297"/>
    <mergeCell ref="A460:D460"/>
    <mergeCell ref="B300:B301"/>
    <mergeCell ref="A459:D459"/>
    <mergeCell ref="E437:E439"/>
    <mergeCell ref="F437:F439"/>
    <mergeCell ref="C438:D438"/>
    <mergeCell ref="A436:D436"/>
    <mergeCell ref="A437:A439"/>
    <mergeCell ref="B437:B439"/>
    <mergeCell ref="C437:D437"/>
  </mergeCells>
  <pageMargins left="0.25" right="0.25" top="0.75" bottom="0.75" header="0.3" footer="0.3"/>
  <pageSetup paperSize="9" fitToHeight="0" orientation="landscape" verticalDpi="598" r:id="rId1"/>
  <rowBreaks count="17" manualBreakCount="17">
    <brk id="32" max="5" man="1"/>
    <brk id="60" max="5" man="1"/>
    <brk id="84" max="5" man="1"/>
    <brk id="94" max="5" man="1"/>
    <brk id="126" max="5" man="1"/>
    <brk id="142" max="5" man="1"/>
    <brk id="172" max="5" man="1"/>
    <brk id="202" max="5" man="1"/>
    <brk id="231" max="5" man="1"/>
    <brk id="241" max="5" man="1"/>
    <brk id="266" max="5" man="1"/>
    <brk id="295" max="5" man="1"/>
    <brk id="328" max="5" man="1"/>
    <brk id="352" max="5" man="1"/>
    <brk id="385" max="5" man="1"/>
    <brk id="418" max="5" man="1"/>
    <brk id="4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zoomScaleNormal="100" workbookViewId="0">
      <selection activeCell="F15" sqref="F15"/>
    </sheetView>
  </sheetViews>
  <sheetFormatPr defaultRowHeight="15" x14ac:dyDescent="0.25"/>
  <cols>
    <col min="1" max="1" width="11.8554687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  <col min="7" max="7" width="17.7109375" bestFit="1" customWidth="1"/>
  </cols>
  <sheetData>
    <row r="1" spans="1:6" x14ac:dyDescent="0.25">
      <c r="A1" s="69" t="s">
        <v>0</v>
      </c>
      <c r="B1" s="69"/>
      <c r="C1" s="69"/>
      <c r="D1" s="69"/>
      <c r="E1" s="69"/>
      <c r="F1" s="69"/>
    </row>
    <row r="2" spans="1:6" x14ac:dyDescent="0.25">
      <c r="A2" s="70" t="s">
        <v>357</v>
      </c>
      <c r="B2" s="70"/>
      <c r="C2" s="70"/>
      <c r="D2" s="70"/>
      <c r="E2" s="70"/>
      <c r="F2" s="70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59" t="s">
        <v>8</v>
      </c>
      <c r="D8" s="59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f>119092.29+148891.08+149640.76</f>
        <v>417624.13</v>
      </c>
    </row>
    <row r="10" spans="1:6" x14ac:dyDescent="0.25">
      <c r="A10" s="3"/>
      <c r="B10" s="11" t="s">
        <v>12</v>
      </c>
      <c r="C10" s="17" t="s">
        <v>14</v>
      </c>
      <c r="D10" s="17">
        <f>65716</f>
        <v>65716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f>119684</f>
        <v>119684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f>98579.7+88364.64+99531.05</f>
        <v>286475.39</v>
      </c>
    </row>
    <row r="13" spans="1:6" x14ac:dyDescent="0.25">
      <c r="A13" s="3"/>
      <c r="B13" s="11" t="s">
        <v>16</v>
      </c>
      <c r="C13" s="17" t="s">
        <v>14</v>
      </c>
      <c r="D13" s="17">
        <f>38994+32272+31832+24892+27268</f>
        <v>155258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14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f>1044.69+0+0</f>
        <v>1044.69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27243</f>
        <v>27243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f>18933.14+9101.21+8157.54</f>
        <v>36191.89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v>121820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v>196328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>
        <v>82</v>
      </c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f>15856.06+20078.06+25003.11</f>
        <v>60937.23</v>
      </c>
    </row>
    <row r="40" spans="1:6" x14ac:dyDescent="0.25">
      <c r="A40" s="3"/>
      <c r="B40" s="11" t="s">
        <v>45</v>
      </c>
      <c r="C40" s="17" t="s">
        <v>14</v>
      </c>
      <c r="D40" s="17">
        <v>13296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v>80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f>106.08+0+0</f>
        <v>106.08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v>0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f>160538.81+154478.77+162412.69</f>
        <v>477430.26999999996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f>34319.1+35067.36+41196.68</f>
        <v>110583.13999999998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f>-15087.05+229588.49+2367</f>
        <v>216868.44</v>
      </c>
    </row>
    <row r="94" spans="1:6" ht="15.75" customHeight="1" thickBot="1" x14ac:dyDescent="0.3">
      <c r="A94" s="60" t="s">
        <v>90</v>
      </c>
      <c r="B94" s="61"/>
      <c r="C94" s="61"/>
      <c r="D94" s="62"/>
      <c r="E94" s="52">
        <f>SUM(E9:E93)</f>
        <v>8034684</v>
      </c>
      <c r="F94" s="52">
        <f>SUM(F9:F93)</f>
        <v>1607261.2599999998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59" t="s">
        <v>8</v>
      </c>
      <c r="D97" s="59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f>80727.56+30047.77+12668.3</f>
        <v>123443.63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v>170481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v>51126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v>3065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f>45453.87+43312.07+42830.62</f>
        <v>131596.56</v>
      </c>
    </row>
    <row r="104" spans="1:6" x14ac:dyDescent="0.25">
      <c r="A104" s="4"/>
      <c r="B104" s="6" t="s">
        <v>101</v>
      </c>
      <c r="C104" s="18" t="s">
        <v>97</v>
      </c>
      <c r="D104" s="7">
        <v>11012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7380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f>19193.36+17426.25+17204.16</f>
        <v>53823.770000000004</v>
      </c>
    </row>
    <row r="107" spans="1:6" x14ac:dyDescent="0.25">
      <c r="A107" s="4"/>
      <c r="B107" s="6" t="s">
        <v>104</v>
      </c>
      <c r="C107" s="18" t="s">
        <v>43</v>
      </c>
      <c r="D107" s="7"/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2043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5963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12196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2687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>
        <v>476</v>
      </c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2031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f>1462.39+3991.13+685.3</f>
        <v>6138.8200000000006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241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7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217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f>1457.6+0+129.11</f>
        <v>1586.71</v>
      </c>
    </row>
    <row r="134" spans="1:6" x14ac:dyDescent="0.25">
      <c r="A134" s="4"/>
      <c r="B134" s="5" t="s">
        <v>82</v>
      </c>
      <c r="C134" s="22"/>
      <c r="D134" s="22"/>
      <c r="E134" s="35">
        <v>287499</v>
      </c>
      <c r="F134" s="34">
        <f>28041.27+42631.7+31588.1</f>
        <v>102261.07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f>502.09+1221.8+25.58</f>
        <v>1749.4699999999998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f>33198.73+29293.33+29828.94</f>
        <v>92321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f>4876.25+0+0</f>
        <v>4876.25</v>
      </c>
    </row>
    <row r="142" spans="1:6" ht="15.75" customHeight="1" thickBot="1" x14ac:dyDescent="0.3">
      <c r="A142" s="60" t="s">
        <v>131</v>
      </c>
      <c r="B142" s="61"/>
      <c r="C142" s="61"/>
      <c r="D142" s="62"/>
      <c r="E142" s="52">
        <f>SUM(E98:E141)</f>
        <v>6415980</v>
      </c>
      <c r="F142" s="52">
        <f>SUM(F98:F141)</f>
        <v>517797.28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59" t="s">
        <v>8</v>
      </c>
      <c r="D145" s="59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f>75786.27+111177.97+101698.36</f>
        <v>288662.59999999998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/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>
        <v>31</v>
      </c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264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6729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12912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630</v>
      </c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>
        <v>20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>
        <v>3</v>
      </c>
      <c r="F166" s="3"/>
    </row>
    <row r="167" spans="1:6" x14ac:dyDescent="0.25">
      <c r="A167" s="4"/>
      <c r="B167" s="6" t="s">
        <v>152</v>
      </c>
      <c r="C167" s="18" t="s">
        <v>14</v>
      </c>
      <c r="D167" s="12">
        <v>1958</v>
      </c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6338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1650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80</v>
      </c>
      <c r="F172" s="3"/>
    </row>
    <row r="173" spans="1:6" x14ac:dyDescent="0.25">
      <c r="A173" s="4"/>
      <c r="B173" s="6" t="s">
        <v>158</v>
      </c>
      <c r="C173" s="18" t="s">
        <v>80</v>
      </c>
      <c r="D173" s="15">
        <v>21</v>
      </c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744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/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f>36322.73+28962.73+55866.18</f>
        <v>121151.64000000001</v>
      </c>
    </row>
    <row r="181" spans="1:6" x14ac:dyDescent="0.25">
      <c r="A181" s="4"/>
      <c r="B181" s="6" t="s">
        <v>165</v>
      </c>
      <c r="C181" s="18" t="s">
        <v>14</v>
      </c>
      <c r="D181" s="15"/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176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>
        <v>823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12341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20</v>
      </c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>
        <v>1</v>
      </c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700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65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160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7011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f>49201.22+62858.21+46817.11</f>
        <v>158876.53999999998</v>
      </c>
    </row>
    <row r="193" spans="1:6" x14ac:dyDescent="0.25">
      <c r="A193" s="4"/>
      <c r="B193" s="6" t="s">
        <v>176</v>
      </c>
      <c r="C193" s="18" t="s">
        <v>304</v>
      </c>
      <c r="D193" s="7">
        <v>2969</v>
      </c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7946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718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f>31980.81+45217.81+22249.94</f>
        <v>99448.56</v>
      </c>
    </row>
    <row r="204" spans="1:6" x14ac:dyDescent="0.25">
      <c r="A204" s="4"/>
      <c r="B204" s="6" t="s">
        <v>186</v>
      </c>
      <c r="C204" s="18" t="s">
        <v>304</v>
      </c>
      <c r="D204" s="7">
        <v>5873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v>1643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v>505</v>
      </c>
      <c r="F206" s="3"/>
    </row>
    <row r="207" spans="1:6" x14ac:dyDescent="0.25">
      <c r="A207" s="4"/>
      <c r="B207" s="6" t="s">
        <v>189</v>
      </c>
      <c r="C207" s="18" t="s">
        <v>80</v>
      </c>
      <c r="D207" s="7">
        <v>109</v>
      </c>
      <c r="F207" s="3"/>
    </row>
    <row r="208" spans="1:6" x14ac:dyDescent="0.25">
      <c r="A208" s="4"/>
      <c r="B208" s="6" t="s">
        <v>190</v>
      </c>
      <c r="C208" s="18" t="s">
        <v>43</v>
      </c>
      <c r="D208" s="7">
        <v>789</v>
      </c>
      <c r="F208" s="3"/>
    </row>
    <row r="209" spans="1:6" x14ac:dyDescent="0.25">
      <c r="A209" s="4"/>
      <c r="B209" s="6" t="s">
        <v>191</v>
      </c>
      <c r="C209" s="18" t="s">
        <v>80</v>
      </c>
      <c r="D209" s="7">
        <v>65</v>
      </c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/>
      <c r="F212" s="3"/>
    </row>
    <row r="213" spans="1:6" x14ac:dyDescent="0.25">
      <c r="A213" s="4"/>
      <c r="B213" s="6" t="s">
        <v>194</v>
      </c>
      <c r="C213" s="18" t="s">
        <v>14</v>
      </c>
      <c r="D213" s="7">
        <v>3783</v>
      </c>
      <c r="F213" s="3"/>
    </row>
    <row r="214" spans="1:6" x14ac:dyDescent="0.25">
      <c r="A214" s="4"/>
      <c r="B214" s="6" t="s">
        <v>195</v>
      </c>
      <c r="C214" s="18" t="s">
        <v>304</v>
      </c>
      <c r="D214" s="7">
        <v>200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f>4115.27+6208.94+3323.74</f>
        <v>13647.949999999999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1512</v>
      </c>
      <c r="F217" s="3"/>
    </row>
    <row r="218" spans="1:6" x14ac:dyDescent="0.25">
      <c r="A218" s="4"/>
      <c r="B218" s="6" t="s">
        <v>199</v>
      </c>
      <c r="C218" s="18" t="s">
        <v>80</v>
      </c>
      <c r="D218" s="7">
        <v>1394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8362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>
        <v>11</v>
      </c>
      <c r="F221" s="3"/>
    </row>
    <row r="222" spans="1:6" x14ac:dyDescent="0.25">
      <c r="A222" s="4"/>
      <c r="B222" s="6"/>
      <c r="C222" s="18" t="s">
        <v>43</v>
      </c>
      <c r="D222" s="15">
        <v>1650</v>
      </c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>
        <v>300</v>
      </c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>
        <v>201</v>
      </c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f>55769.43+75900.74+56847.5</f>
        <v>188517.67</v>
      </c>
    </row>
    <row r="227" spans="1:6" s="42" customFormat="1" x14ac:dyDescent="0.25">
      <c r="A227" s="37"/>
      <c r="B227" s="39" t="s">
        <v>207</v>
      </c>
      <c r="C227" s="40" t="s">
        <v>14</v>
      </c>
      <c r="D227" s="41">
        <v>238</v>
      </c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v>29359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6677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145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f>8037.25+11388.92+7689.44</f>
        <v>27115.609999999997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f>107388.1+107878.55+113916.04</f>
        <v>329182.69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f>52720.45+47392.91+57431.51</f>
        <v>157544.87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24" customHeight="1" thickBot="1" x14ac:dyDescent="0.3">
      <c r="A240" s="4"/>
      <c r="B240" s="5" t="s">
        <v>89</v>
      </c>
      <c r="C240" s="22"/>
      <c r="D240" s="22"/>
      <c r="E240" s="35">
        <v>1350000</v>
      </c>
      <c r="F240" s="34">
        <f>28951.25+0+6124.52</f>
        <v>35075.770000000004</v>
      </c>
    </row>
    <row r="241" spans="1:6" ht="15.75" customHeight="1" thickBot="1" x14ac:dyDescent="0.3">
      <c r="A241" s="60" t="s">
        <v>212</v>
      </c>
      <c r="B241" s="61"/>
      <c r="C241" s="61"/>
      <c r="D241" s="62"/>
      <c r="E241" s="52">
        <f>SUM(E146:E240)</f>
        <v>9292802</v>
      </c>
      <c r="F241" s="52">
        <f>SUM(F146:F240)</f>
        <v>1419223.9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59" t="s">
        <v>8</v>
      </c>
      <c r="D244" s="59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f>68107.21+95770.29+65353.36</f>
        <v>229230.86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252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211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>
        <v>2740</v>
      </c>
      <c r="E250" s="46"/>
      <c r="F250" s="34"/>
    </row>
    <row r="251" spans="1:6" x14ac:dyDescent="0.25">
      <c r="A251" s="4"/>
      <c r="B251" s="9"/>
      <c r="C251" s="18" t="s">
        <v>43</v>
      </c>
      <c r="D251" s="15">
        <v>2874</v>
      </c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>
        <v>1423</v>
      </c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1800</v>
      </c>
      <c r="E253" s="46"/>
      <c r="F253" s="34"/>
    </row>
    <row r="254" spans="1:6" x14ac:dyDescent="0.25">
      <c r="A254" s="4"/>
      <c r="B254" s="9"/>
      <c r="C254" s="18" t="s">
        <v>337</v>
      </c>
      <c r="D254" s="15">
        <v>1628</v>
      </c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19639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28624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2223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3846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2189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f>47415.78+68780.45+43118.96</f>
        <v>159315.19</v>
      </c>
    </row>
    <row r="268" spans="1:6" x14ac:dyDescent="0.25">
      <c r="A268" s="4"/>
      <c r="B268" s="9" t="s">
        <v>235</v>
      </c>
      <c r="C268" s="18" t="s">
        <v>14</v>
      </c>
      <c r="D268" s="3"/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12924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13183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2591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8063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306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20310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2055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86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f>185274.27+192632.95+168730.32</f>
        <v>546637.54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997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60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5924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30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f>12218.68+16024.69+12681.43</f>
        <v>40924.800000000003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f>350845.52+466183.49+436783.43</f>
        <v>1253812.44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f>79400.27+80176.96+68190.66</f>
        <v>227767.89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f>0+3539+3550</f>
        <v>7089</v>
      </c>
    </row>
    <row r="295" spans="1:6" ht="15.75" customHeight="1" thickBot="1" x14ac:dyDescent="0.3">
      <c r="A295" s="60" t="s">
        <v>253</v>
      </c>
      <c r="B295" s="61"/>
      <c r="C295" s="61"/>
      <c r="D295" s="62"/>
      <c r="E295" s="52">
        <f>SUM(E245:E294)</f>
        <v>15107541</v>
      </c>
      <c r="F295" s="52">
        <f>SUM(F245:F294)</f>
        <v>2464777.7200000002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59" t="s">
        <v>8</v>
      </c>
      <c r="D298" s="59" t="s">
        <v>9</v>
      </c>
      <c r="E298" s="66"/>
      <c r="F298" s="66"/>
    </row>
    <row r="299" spans="1:6" ht="25.5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f>1551.61+960+674.12</f>
        <v>3185.7299999999996</v>
      </c>
    </row>
    <row r="300" spans="1:6" x14ac:dyDescent="0.25">
      <c r="A300" s="4"/>
      <c r="B300" s="63" t="s">
        <v>309</v>
      </c>
      <c r="C300" s="27" t="s">
        <v>19</v>
      </c>
      <c r="D300" s="31"/>
      <c r="E300" s="22"/>
      <c r="F300" s="22"/>
    </row>
    <row r="301" spans="1:6" x14ac:dyDescent="0.25">
      <c r="A301" s="4"/>
      <c r="B301" s="63"/>
      <c r="C301" s="29" t="s">
        <v>98</v>
      </c>
      <c r="D301" s="32"/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D303">
        <v>1021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49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f>40850.05+44914.32+41195.04</f>
        <v>126959.41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1312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47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287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107174</v>
      </c>
      <c r="E319" s="3"/>
      <c r="F319" s="3"/>
    </row>
    <row r="320" spans="1:6" x14ac:dyDescent="0.25">
      <c r="A320" s="4"/>
      <c r="B320" s="9"/>
      <c r="C320" s="24" t="s">
        <v>339</v>
      </c>
      <c r="D320">
        <v>110814</v>
      </c>
      <c r="E320" s="22"/>
      <c r="F320" s="22"/>
    </row>
    <row r="321" spans="1:6" x14ac:dyDescent="0.25">
      <c r="A321" s="4"/>
      <c r="B321" s="9"/>
      <c r="C321" s="24" t="s">
        <v>340</v>
      </c>
      <c r="D321">
        <v>26</v>
      </c>
      <c r="E321" s="22"/>
      <c r="F321" s="22"/>
    </row>
    <row r="322" spans="1:6" x14ac:dyDescent="0.25">
      <c r="A322" s="4"/>
      <c r="B322" s="9"/>
      <c r="C322" s="24" t="s">
        <v>342</v>
      </c>
      <c r="D322">
        <v>4</v>
      </c>
      <c r="E322" s="22"/>
      <c r="F322" s="22"/>
    </row>
    <row r="323" spans="1:6" x14ac:dyDescent="0.25">
      <c r="A323" s="4"/>
      <c r="B323" s="9"/>
      <c r="C323" s="24" t="s">
        <v>341</v>
      </c>
      <c r="D323">
        <v>604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f>18096.06+15541.63+14458.81</f>
        <v>48096.5</v>
      </c>
    </row>
    <row r="342" spans="1:6" x14ac:dyDescent="0.25">
      <c r="A342" s="4"/>
      <c r="B342" s="4" t="s">
        <v>311</v>
      </c>
      <c r="C342" s="27" t="s">
        <v>19</v>
      </c>
      <c r="D342" s="28">
        <v>35</v>
      </c>
      <c r="E342" s="22"/>
      <c r="F342" s="22"/>
    </row>
    <row r="343" spans="1:6" x14ac:dyDescent="0.25">
      <c r="A343" s="4"/>
      <c r="B343" s="4"/>
      <c r="C343" s="29" t="s">
        <v>98</v>
      </c>
      <c r="D343" s="30">
        <v>3</v>
      </c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/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>
        <v>126</v>
      </c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2763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2803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193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1310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70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>
        <v>1</v>
      </c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>
        <v>375</v>
      </c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>
        <v>23</v>
      </c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>
        <v>22</v>
      </c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f>0+0+0</f>
        <v>0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>
        <v>537</v>
      </c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f>0+9618+0</f>
        <v>9618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f>25222.24+32993.11+27252.84</f>
        <v>85468.19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f>19362.34+19710.52+12852.93</f>
        <v>51925.79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f>587510.67+819138.02+79695.2</f>
        <v>1486343.89</v>
      </c>
      <c r="G435" s="35"/>
    </row>
    <row r="436" spans="1:7" ht="15.75" customHeight="1" thickBot="1" x14ac:dyDescent="0.3">
      <c r="A436" s="60" t="s">
        <v>289</v>
      </c>
      <c r="B436" s="61"/>
      <c r="C436" s="61"/>
      <c r="D436" s="62"/>
      <c r="E436" s="52">
        <f>SUM(E299:E435)</f>
        <v>3939708</v>
      </c>
      <c r="F436" s="52">
        <f>SUM(F299:F435)</f>
        <v>1811597.5099999998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59" t="s">
        <v>8</v>
      </c>
      <c r="D439" s="59" t="s">
        <v>9</v>
      </c>
      <c r="E439" s="66"/>
      <c r="F439" s="66"/>
    </row>
    <row r="440" spans="1:7" ht="38.2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f>16569.76+22558.16+15577.52</f>
        <v>54705.440000000002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f>84639.43+31667.15+82109.48</f>
        <v>198416.06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f>130830.88+87605.11+124803.03</f>
        <v>343239.02</v>
      </c>
    </row>
    <row r="443" spans="1:7" x14ac:dyDescent="0.25">
      <c r="A443" s="4"/>
      <c r="B443" s="4" t="s">
        <v>294</v>
      </c>
      <c r="C443" s="22"/>
      <c r="D443" s="22"/>
      <c r="E443" s="34">
        <v>528304</v>
      </c>
      <c r="F443" s="34">
        <f>39811.5+39667.72+32139.94</f>
        <v>111619.16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f>14163.07+14476.73+16296.49</f>
        <v>44936.29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f>172817.77+160913.45+164784.68</f>
        <v>498515.89999999997</v>
      </c>
    </row>
    <row r="447" spans="1:7" x14ac:dyDescent="0.25">
      <c r="A447" s="4"/>
      <c r="B447" s="4" t="s">
        <v>298</v>
      </c>
      <c r="C447" s="22"/>
      <c r="D447" s="22"/>
      <c r="E447" s="34">
        <v>203821</v>
      </c>
      <c r="F447" s="34">
        <f>19204.76+15825.51+13601.46</f>
        <v>48631.729999999996</v>
      </c>
    </row>
    <row r="448" spans="1:7" x14ac:dyDescent="0.25">
      <c r="A448" s="4"/>
      <c r="B448" s="4" t="s">
        <v>299</v>
      </c>
      <c r="C448" s="22" t="s">
        <v>350</v>
      </c>
      <c r="D448" s="58">
        <v>8563</v>
      </c>
      <c r="E448" s="44">
        <v>522722</v>
      </c>
      <c r="F448" s="44">
        <f>37361.38+39433.05+35947.75</f>
        <v>112742.18</v>
      </c>
    </row>
    <row r="449" spans="1:6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f>20785.04+25945.14+19897.16</f>
        <v>66627.34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f>39087.95+75424.28+46202.14</f>
        <v>160714.37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f>128618.35+136095.66+128340.37</f>
        <v>393054.38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f>20934.48+22546.09+13920.46</f>
        <v>57401.03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0" t="s">
        <v>301</v>
      </c>
      <c r="B459" s="61"/>
      <c r="C459" s="61"/>
      <c r="D459" s="62"/>
      <c r="E459" s="53">
        <f>SUM(E440:E458)</f>
        <v>9107361</v>
      </c>
      <c r="F459" s="53">
        <f>SUM(F440:F458)</f>
        <v>2090602.9000000001</v>
      </c>
    </row>
    <row r="460" spans="1:6" ht="15.75" thickBot="1" x14ac:dyDescent="0.3">
      <c r="A460" s="60" t="s">
        <v>302</v>
      </c>
      <c r="B460" s="61"/>
      <c r="C460" s="61"/>
      <c r="D460" s="62"/>
      <c r="E460" s="52">
        <f>E94+E142+E241+E295+E436+E459</f>
        <v>51898076</v>
      </c>
      <c r="F460" s="52">
        <f>F94+F142+F241+F295+F436+F459</f>
        <v>9911260.5700000003</v>
      </c>
    </row>
    <row r="461" spans="1:6" x14ac:dyDescent="0.25">
      <c r="E461" s="35"/>
    </row>
    <row r="462" spans="1:6" x14ac:dyDescent="0.25">
      <c r="E462" s="56"/>
    </row>
  </sheetData>
  <mergeCells count="46"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A1:F1"/>
    <mergeCell ref="A2:F2"/>
    <mergeCell ref="A6:A8"/>
    <mergeCell ref="B6:B8"/>
    <mergeCell ref="C6:D6"/>
    <mergeCell ref="E6:E8"/>
    <mergeCell ref="F6:F8"/>
    <mergeCell ref="C7:D7"/>
  </mergeCells>
  <pageMargins left="0.511811024" right="0.511811024" top="0.78740157499999996" bottom="0.78740157499999996" header="0.31496062000000002" footer="0.31496062000000002"/>
  <pageSetup paperSize="9" scale="66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zoomScale="130" zoomScaleNormal="130" workbookViewId="0">
      <selection activeCell="B14" sqref="B14"/>
    </sheetView>
  </sheetViews>
  <sheetFormatPr defaultRowHeight="15" x14ac:dyDescent="0.25"/>
  <cols>
    <col min="1" max="1" width="14.14062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  <col min="7" max="7" width="17.7109375" bestFit="1" customWidth="1"/>
  </cols>
  <sheetData>
    <row r="1" spans="1:6" x14ac:dyDescent="0.25">
      <c r="A1" s="69" t="s">
        <v>0</v>
      </c>
      <c r="B1" s="69"/>
      <c r="C1" s="69"/>
      <c r="D1" s="69"/>
      <c r="E1" s="69"/>
      <c r="F1" s="69"/>
    </row>
    <row r="2" spans="1:6" x14ac:dyDescent="0.25">
      <c r="A2" s="70" t="s">
        <v>355</v>
      </c>
      <c r="B2" s="70"/>
      <c r="C2" s="70"/>
      <c r="D2" s="70"/>
      <c r="E2" s="70"/>
      <c r="F2" s="70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55" t="s">
        <v>8</v>
      </c>
      <c r="D8" s="55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v>725698.73</v>
      </c>
    </row>
    <row r="10" spans="1:6" x14ac:dyDescent="0.25">
      <c r="A10" s="3"/>
      <c r="B10" s="11" t="s">
        <v>12</v>
      </c>
      <c r="C10" s="17" t="s">
        <v>14</v>
      </c>
      <c r="D10" s="17">
        <v>108608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197230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v>390790.09</v>
      </c>
    </row>
    <row r="13" spans="1:6" x14ac:dyDescent="0.25">
      <c r="A13" s="3"/>
      <c r="B13" s="11" t="s">
        <v>354</v>
      </c>
      <c r="C13" s="17" t="s">
        <v>14</v>
      </c>
      <c r="D13" s="17">
        <f>64970+52922+52692+41344+45112</f>
        <v>257040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19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v>6999.13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42312</f>
        <v>42312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v>87100.59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v>199476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v>254523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/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v>1260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v>93721.279999999999</v>
      </c>
    </row>
    <row r="40" spans="1:6" x14ac:dyDescent="0.25">
      <c r="A40" s="3"/>
      <c r="B40" s="11" t="s">
        <v>45</v>
      </c>
      <c r="C40" s="17" t="s">
        <v>14</v>
      </c>
      <c r="D40" s="17">
        <v>27892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v>80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v>106.08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v>2572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v>752911.95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v>195456.55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v>249580.49</v>
      </c>
    </row>
    <row r="94" spans="1:6" ht="15.75" customHeight="1" thickBot="1" x14ac:dyDescent="0.3">
      <c r="A94" s="60" t="s">
        <v>90</v>
      </c>
      <c r="B94" s="61"/>
      <c r="C94" s="61"/>
      <c r="D94" s="62"/>
      <c r="E94" s="52">
        <f>SUM(E9:E93)</f>
        <v>8034684</v>
      </c>
      <c r="F94" s="52">
        <f>SUM(F9:F93)</f>
        <v>2504936.8899999997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55" t="s">
        <v>8</v>
      </c>
      <c r="D97" s="55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v>356418.62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v>282217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f>83123+15858+7121</f>
        <v>106102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v>3105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v>216631.56</v>
      </c>
    </row>
    <row r="104" spans="1:6" x14ac:dyDescent="0.25">
      <c r="A104" s="4"/>
      <c r="B104" s="6" t="s">
        <v>101</v>
      </c>
      <c r="C104" s="18" t="s">
        <v>97</v>
      </c>
      <c r="D104" s="7">
        <v>42249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11435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v>97471.92</v>
      </c>
    </row>
    <row r="107" spans="1:6" x14ac:dyDescent="0.25">
      <c r="A107" s="4"/>
      <c r="B107" s="6" t="s">
        <v>104</v>
      </c>
      <c r="C107" s="18" t="s">
        <v>43</v>
      </c>
      <c r="D107" s="7"/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4038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7786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15361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3832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>
        <v>2242</v>
      </c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2561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v>7367.76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451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/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/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v>5547.82</v>
      </c>
    </row>
    <row r="134" spans="1:6" x14ac:dyDescent="0.25">
      <c r="A134" s="4"/>
      <c r="B134" s="5" t="s">
        <v>82</v>
      </c>
      <c r="C134" s="22"/>
      <c r="D134" s="22"/>
      <c r="E134" s="35">
        <v>287499</v>
      </c>
      <c r="F134" s="34">
        <v>191250.09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v>1767.86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v>186714.64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v>54755.75</v>
      </c>
    </row>
    <row r="142" spans="1:6" ht="15.75" customHeight="1" thickBot="1" x14ac:dyDescent="0.3">
      <c r="A142" s="60" t="s">
        <v>131</v>
      </c>
      <c r="B142" s="61"/>
      <c r="C142" s="61"/>
      <c r="D142" s="62"/>
      <c r="E142" s="52">
        <f>SUM(E98:E141)</f>
        <v>6415980</v>
      </c>
      <c r="F142" s="52">
        <f>SUM(F98:F141)</f>
        <v>1117926.02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55" t="s">
        <v>8</v>
      </c>
      <c r="D145" s="55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v>481863.8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1049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>
        <v>31</v>
      </c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44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6829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506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630</v>
      </c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>
        <v>20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/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8429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30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294</v>
      </c>
      <c r="F172" s="3"/>
    </row>
    <row r="173" spans="1:6" x14ac:dyDescent="0.25">
      <c r="A173" s="4"/>
      <c r="B173" s="6" t="s">
        <v>158</v>
      </c>
      <c r="C173" s="18" t="s">
        <v>80</v>
      </c>
      <c r="D173" s="15">
        <v>1171</v>
      </c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212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>
        <v>63</v>
      </c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v>182542.84</v>
      </c>
    </row>
    <row r="181" spans="1:6" x14ac:dyDescent="0.25">
      <c r="A181" s="4"/>
      <c r="B181" s="6" t="s">
        <v>165</v>
      </c>
      <c r="C181" s="18" t="s">
        <v>14</v>
      </c>
      <c r="D181" s="15">
        <v>800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321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>
        <v>823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19940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45</v>
      </c>
      <c r="E185" s="35"/>
      <c r="F185" s="34"/>
    </row>
    <row r="186" spans="1:6" x14ac:dyDescent="0.25">
      <c r="A186" s="4"/>
      <c r="B186" s="6"/>
      <c r="C186" s="18" t="s">
        <v>43</v>
      </c>
      <c r="D186" s="15">
        <v>63</v>
      </c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/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/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230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830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11190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v>272007.52</v>
      </c>
    </row>
    <row r="193" spans="1:6" x14ac:dyDescent="0.25">
      <c r="A193" s="4"/>
      <c r="B193" s="6" t="s">
        <v>176</v>
      </c>
      <c r="C193" s="18" t="s">
        <v>304</v>
      </c>
      <c r="D193" s="7"/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516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310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v>128269.16</v>
      </c>
    </row>
    <row r="204" spans="1:6" x14ac:dyDescent="0.25">
      <c r="A204" s="4"/>
      <c r="B204" s="6" t="s">
        <v>186</v>
      </c>
      <c r="C204" s="18" t="s">
        <v>304</v>
      </c>
      <c r="D204" s="7">
        <v>6161</v>
      </c>
      <c r="F204" s="3"/>
    </row>
    <row r="205" spans="1:6" x14ac:dyDescent="0.25">
      <c r="A205" s="4"/>
      <c r="B205" s="6" t="s">
        <v>187</v>
      </c>
      <c r="C205" s="18" t="s">
        <v>14</v>
      </c>
      <c r="D205" s="7"/>
      <c r="F205" s="3"/>
    </row>
    <row r="206" spans="1:6" x14ac:dyDescent="0.25">
      <c r="A206" s="4"/>
      <c r="B206" s="6" t="s">
        <v>188</v>
      </c>
      <c r="C206" s="18" t="s">
        <v>80</v>
      </c>
      <c r="D206" s="7">
        <v>845</v>
      </c>
      <c r="F206" s="3"/>
    </row>
    <row r="207" spans="1:6" x14ac:dyDescent="0.25">
      <c r="A207" s="4"/>
      <c r="B207" s="6" t="s">
        <v>189</v>
      </c>
      <c r="C207" s="18" t="s">
        <v>80</v>
      </c>
      <c r="D207" s="7">
        <v>109</v>
      </c>
      <c r="F207" s="3"/>
    </row>
    <row r="208" spans="1:6" x14ac:dyDescent="0.25">
      <c r="A208" s="4"/>
      <c r="B208" s="6" t="s">
        <v>190</v>
      </c>
      <c r="C208" s="18" t="s">
        <v>43</v>
      </c>
      <c r="D208" s="7">
        <v>1974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>
        <v>65</v>
      </c>
      <c r="F212" s="3"/>
    </row>
    <row r="213" spans="1:6" x14ac:dyDescent="0.25">
      <c r="A213" s="4"/>
      <c r="B213" s="6" t="s">
        <v>194</v>
      </c>
      <c r="C213" s="18" t="s">
        <v>14</v>
      </c>
      <c r="D213" s="7"/>
      <c r="F213" s="3"/>
    </row>
    <row r="214" spans="1:6" x14ac:dyDescent="0.25">
      <c r="A214" s="4"/>
      <c r="B214" s="6" t="s">
        <v>195</v>
      </c>
      <c r="C214" s="18" t="s">
        <v>304</v>
      </c>
      <c r="D214" s="7">
        <v>290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v>17490.990000000002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/>
      <c r="F217" s="3"/>
    </row>
    <row r="218" spans="1:6" x14ac:dyDescent="0.25">
      <c r="A218" s="4"/>
      <c r="B218" s="6" t="s">
        <v>199</v>
      </c>
      <c r="C218" s="18" t="s">
        <v>80</v>
      </c>
      <c r="D218" s="7"/>
      <c r="F218" s="3"/>
    </row>
    <row r="219" spans="1:6" x14ac:dyDescent="0.25">
      <c r="A219" s="4"/>
      <c r="B219" s="6" t="s">
        <v>200</v>
      </c>
      <c r="C219" s="18" t="s">
        <v>304</v>
      </c>
      <c r="D219" s="7"/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/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v>356652.76</v>
      </c>
    </row>
    <row r="227" spans="1:6" s="42" customFormat="1" x14ac:dyDescent="0.25">
      <c r="A227" s="37"/>
      <c r="B227" s="39" t="s">
        <v>207</v>
      </c>
      <c r="C227" s="40" t="s">
        <v>14</v>
      </c>
      <c r="D227" s="41">
        <v>265</v>
      </c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v>46496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19376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272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v>50753.18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v>522740.85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v>317185.13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15.75" thickBot="1" x14ac:dyDescent="0.3">
      <c r="A240" s="4"/>
      <c r="B240" s="5" t="s">
        <v>89</v>
      </c>
      <c r="C240" s="22"/>
      <c r="D240" s="22"/>
      <c r="E240" s="35">
        <v>1350000</v>
      </c>
      <c r="F240" s="34">
        <v>50455.77</v>
      </c>
    </row>
    <row r="241" spans="1:6" ht="15.75" customHeight="1" thickBot="1" x14ac:dyDescent="0.3">
      <c r="A241" s="60" t="s">
        <v>212</v>
      </c>
      <c r="B241" s="61"/>
      <c r="C241" s="61"/>
      <c r="D241" s="62"/>
      <c r="E241" s="52">
        <f>SUM(E146:E240)</f>
        <v>9292802</v>
      </c>
      <c r="F241" s="52">
        <f>SUM(F146:F240)</f>
        <v>2379962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55" t="s">
        <v>8</v>
      </c>
      <c r="D244" s="55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v>441846.63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774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382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>
        <v>2772</v>
      </c>
      <c r="E250" s="46"/>
      <c r="F250" s="34"/>
    </row>
    <row r="251" spans="1:6" x14ac:dyDescent="0.25">
      <c r="A251" s="4"/>
      <c r="B251" s="9"/>
      <c r="C251" s="18" t="s">
        <v>43</v>
      </c>
      <c r="D251" s="15"/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/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462</v>
      </c>
      <c r="E253" s="46"/>
      <c r="F253" s="34"/>
    </row>
    <row r="254" spans="1:6" x14ac:dyDescent="0.25">
      <c r="A254" s="4"/>
      <c r="B254" s="9"/>
      <c r="C254" s="18" t="s">
        <v>337</v>
      </c>
      <c r="D254" s="15"/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1078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1606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3328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6695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3938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v>298560.19</v>
      </c>
    </row>
    <row r="268" spans="1:6" x14ac:dyDescent="0.25">
      <c r="A268" s="4"/>
      <c r="B268" s="9" t="s">
        <v>235</v>
      </c>
      <c r="C268" s="18" t="s">
        <v>14</v>
      </c>
      <c r="D268" s="3">
        <v>5909</v>
      </c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15821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28385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5071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15819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425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36114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332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112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v>887357.45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997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118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5174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70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v>73911.289999999994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v>2408223.13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v>458524.26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v>62560.45</v>
      </c>
    </row>
    <row r="295" spans="1:6" ht="15.75" customHeight="1" thickBot="1" x14ac:dyDescent="0.3">
      <c r="A295" s="60" t="s">
        <v>253</v>
      </c>
      <c r="B295" s="61"/>
      <c r="C295" s="61"/>
      <c r="D295" s="62"/>
      <c r="E295" s="52">
        <f>SUM(E245:E294)</f>
        <v>15107541</v>
      </c>
      <c r="F295" s="52">
        <f>SUM(F245:F294)</f>
        <v>4630983.4000000004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55" t="s">
        <v>8</v>
      </c>
      <c r="D298" s="55" t="s">
        <v>9</v>
      </c>
      <c r="E298" s="66"/>
      <c r="F298" s="66"/>
    </row>
    <row r="299" spans="1:6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v>3555.73</v>
      </c>
    </row>
    <row r="300" spans="1:6" x14ac:dyDescent="0.25">
      <c r="A300" s="4"/>
      <c r="B300" s="63" t="s">
        <v>309</v>
      </c>
      <c r="C300" s="27" t="s">
        <v>19</v>
      </c>
      <c r="D300" s="31">
        <v>75</v>
      </c>
      <c r="E300" s="22"/>
      <c r="F300" s="22"/>
    </row>
    <row r="301" spans="1:6" x14ac:dyDescent="0.25">
      <c r="A301" s="4"/>
      <c r="B301" s="63"/>
      <c r="C301" s="29" t="s">
        <v>98</v>
      </c>
      <c r="D301" s="32">
        <v>1</v>
      </c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D303">
        <v>1021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74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25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v>234063.65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D313">
        <v>1240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D314">
        <v>15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1312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61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399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204795</v>
      </c>
      <c r="E319" s="3"/>
      <c r="F319" s="3"/>
    </row>
    <row r="320" spans="1:6" x14ac:dyDescent="0.25">
      <c r="A320" s="4"/>
      <c r="B320" s="9"/>
      <c r="C320" s="24" t="s">
        <v>339</v>
      </c>
      <c r="D320">
        <v>206444</v>
      </c>
      <c r="E320" s="22"/>
      <c r="F320" s="22"/>
    </row>
    <row r="321" spans="1:6" x14ac:dyDescent="0.25">
      <c r="A321" s="4"/>
      <c r="B321" s="9"/>
      <c r="C321" s="24" t="s">
        <v>340</v>
      </c>
      <c r="D321">
        <v>142</v>
      </c>
      <c r="E321" s="22"/>
      <c r="F321" s="22"/>
    </row>
    <row r="322" spans="1:6" x14ac:dyDescent="0.25">
      <c r="A322" s="4"/>
      <c r="B322" s="9"/>
      <c r="C322" s="24" t="s">
        <v>342</v>
      </c>
      <c r="D322">
        <v>97</v>
      </c>
      <c r="E322" s="22"/>
      <c r="F322" s="22"/>
    </row>
    <row r="323" spans="1:6" x14ac:dyDescent="0.25">
      <c r="A323" s="4"/>
      <c r="B323" s="9"/>
      <c r="C323" s="24" t="s">
        <v>341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v>87485.65</v>
      </c>
    </row>
    <row r="342" spans="1:6" x14ac:dyDescent="0.25">
      <c r="A342" s="4"/>
      <c r="B342" s="4" t="s">
        <v>311</v>
      </c>
      <c r="C342" s="27" t="s">
        <v>19</v>
      </c>
      <c r="D342" s="28">
        <v>688</v>
      </c>
      <c r="E342" s="22"/>
      <c r="F342" s="22"/>
    </row>
    <row r="343" spans="1:6" x14ac:dyDescent="0.25">
      <c r="A343" s="4"/>
      <c r="B343" s="4"/>
      <c r="C343" s="29" t="s">
        <v>98</v>
      </c>
      <c r="D343" s="30"/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/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/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4157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4320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257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3071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74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/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/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/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v>0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>
        <v>537</v>
      </c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v>9618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v>170994.93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v>182400.26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v>2015684.56</v>
      </c>
      <c r="G435" s="35"/>
    </row>
    <row r="436" spans="1:7" ht="15.75" customHeight="1" thickBot="1" x14ac:dyDescent="0.3">
      <c r="A436" s="60" t="s">
        <v>289</v>
      </c>
      <c r="B436" s="61"/>
      <c r="C436" s="61"/>
      <c r="D436" s="62"/>
      <c r="E436" s="52">
        <f>SUM(E299:E435)</f>
        <v>3939708</v>
      </c>
      <c r="F436" s="52">
        <f>SUM(F299:F435)</f>
        <v>2703802.7800000003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55" t="s">
        <v>8</v>
      </c>
      <c r="D439" s="55" t="s">
        <v>9</v>
      </c>
      <c r="E439" s="66"/>
      <c r="F439" s="66"/>
    </row>
    <row r="440" spans="1:7" ht="25.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v>93974.02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v>462401.04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v>677425.37</v>
      </c>
    </row>
    <row r="443" spans="1:7" x14ac:dyDescent="0.25">
      <c r="A443" s="4"/>
      <c r="B443" s="4" t="s">
        <v>294</v>
      </c>
      <c r="C443" s="22"/>
      <c r="D443" s="22"/>
      <c r="E443" s="34">
        <v>528304</v>
      </c>
      <c r="F443" s="34">
        <v>214486.29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v>82442.77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v>1052059.6200000001</v>
      </c>
    </row>
    <row r="447" spans="1:7" x14ac:dyDescent="0.25">
      <c r="A447" s="4"/>
      <c r="B447" s="4" t="s">
        <v>298</v>
      </c>
      <c r="C447" s="22"/>
      <c r="D447" s="22"/>
      <c r="E447" s="34">
        <v>203821</v>
      </c>
      <c r="F447" s="34">
        <v>94759.69</v>
      </c>
    </row>
    <row r="448" spans="1:7" x14ac:dyDescent="0.25">
      <c r="A448" s="4"/>
      <c r="B448" s="4" t="s">
        <v>299</v>
      </c>
      <c r="C448" s="22" t="s">
        <v>350</v>
      </c>
      <c r="D448" s="58">
        <v>21154</v>
      </c>
      <c r="E448" s="44">
        <v>522722</v>
      </c>
      <c r="F448" s="44">
        <v>205610.57</v>
      </c>
    </row>
    <row r="449" spans="1:6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v>136559.25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v>282561.71999999997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v>776550.93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v>153580.5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0" t="s">
        <v>301</v>
      </c>
      <c r="B459" s="61"/>
      <c r="C459" s="61"/>
      <c r="D459" s="62"/>
      <c r="E459" s="53">
        <f>SUM(E440:E458)</f>
        <v>9107361</v>
      </c>
      <c r="F459" s="53">
        <f>SUM(F440:F458)</f>
        <v>4232411.7699999996</v>
      </c>
    </row>
    <row r="460" spans="1:6" ht="15.75" thickBot="1" x14ac:dyDescent="0.3">
      <c r="A460" s="60" t="s">
        <v>302</v>
      </c>
      <c r="B460" s="61"/>
      <c r="C460" s="61"/>
      <c r="D460" s="62"/>
      <c r="E460" s="52">
        <f>E94+E142+E241+E295+E436+E459</f>
        <v>51898076</v>
      </c>
      <c r="F460" s="52">
        <f>F94+F142+F241+F295+F436+F459</f>
        <v>17570022.859999999</v>
      </c>
    </row>
    <row r="461" spans="1:6" x14ac:dyDescent="0.25">
      <c r="E461" s="35"/>
    </row>
    <row r="462" spans="1:6" x14ac:dyDescent="0.25">
      <c r="E462" s="56"/>
    </row>
  </sheetData>
  <mergeCells count="46"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A1:F1"/>
    <mergeCell ref="A2:F2"/>
    <mergeCell ref="A6:A8"/>
    <mergeCell ref="B6:B8"/>
    <mergeCell ref="C6:D6"/>
    <mergeCell ref="E6:E8"/>
    <mergeCell ref="F6:F8"/>
    <mergeCell ref="C7:D7"/>
  </mergeCells>
  <pageMargins left="0.511811024" right="0.511811024" top="0.78740157499999996" bottom="0.78740157499999996" header="0.31496062000000002" footer="0.31496062000000002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tabSelected="1" zoomScale="110" zoomScaleNormal="110" workbookViewId="0">
      <selection activeCell="B15" sqref="B15"/>
    </sheetView>
  </sheetViews>
  <sheetFormatPr defaultRowHeight="15" x14ac:dyDescent="0.25"/>
  <cols>
    <col min="1" max="1" width="11.8554687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  <col min="7" max="7" width="17.7109375" bestFit="1" customWidth="1"/>
  </cols>
  <sheetData>
    <row r="1" spans="1:6" x14ac:dyDescent="0.25">
      <c r="A1" s="69" t="s">
        <v>0</v>
      </c>
      <c r="B1" s="69"/>
      <c r="C1" s="69"/>
      <c r="D1" s="69"/>
      <c r="E1" s="69"/>
      <c r="F1" s="69"/>
    </row>
    <row r="2" spans="1:6" x14ac:dyDescent="0.25">
      <c r="A2" s="70" t="s">
        <v>356</v>
      </c>
      <c r="B2" s="70"/>
      <c r="C2" s="70"/>
      <c r="D2" s="70"/>
      <c r="E2" s="70"/>
      <c r="F2" s="70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57" t="s">
        <v>8</v>
      </c>
      <c r="D8" s="57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f>158009.79+101426.2+207178.58</f>
        <v>466614.56999999995</v>
      </c>
    </row>
    <row r="10" spans="1:6" x14ac:dyDescent="0.25">
      <c r="A10" s="3"/>
      <c r="B10" s="11" t="s">
        <v>12</v>
      </c>
      <c r="C10" s="17" t="s">
        <v>14</v>
      </c>
      <c r="D10" s="17">
        <v>50836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90360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f>105618.61+14724.5+105072.28</f>
        <v>225415.39</v>
      </c>
    </row>
    <row r="13" spans="1:6" x14ac:dyDescent="0.25">
      <c r="A13" s="3"/>
      <c r="B13" s="11" t="s">
        <v>16</v>
      </c>
      <c r="C13" s="17" t="s">
        <v>14</v>
      </c>
      <c r="D13" s="17">
        <f>27860+22756+22064+17516+19980</f>
        <v>110176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14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f>2857.4+0+23708.72</f>
        <v>26566.120000000003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21303</f>
        <v>21303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f>9590.23+38878.09+22232.88</f>
        <v>70701.2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f>94200</f>
        <v>94200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f>166333</f>
        <v>166333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/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f>630</f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f>18704.74+14812.2+25945.74</f>
        <v>59462.680000000008</v>
      </c>
    </row>
    <row r="40" spans="1:6" x14ac:dyDescent="0.25">
      <c r="A40" s="3"/>
      <c r="B40" s="11" t="s">
        <v>45</v>
      </c>
      <c r="C40" s="17" t="s">
        <v>14</v>
      </c>
      <c r="D40" s="17">
        <f>10600</f>
        <v>10600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f>80</f>
        <v>80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f>0+0+19210.85</f>
        <v>19210.849999999999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f>0+0+290</f>
        <v>290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f>224425.52+31351.01+142734.2</f>
        <v>398510.73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f>37630.44+34398.07+53945.22</f>
        <v>125973.73000000001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f>19571.15+33136.84+50985.76</f>
        <v>103693.75</v>
      </c>
    </row>
    <row r="94" spans="1:6" ht="15.75" customHeight="1" thickBot="1" x14ac:dyDescent="0.3">
      <c r="A94" s="60" t="s">
        <v>90</v>
      </c>
      <c r="B94" s="61"/>
      <c r="C94" s="61"/>
      <c r="D94" s="62"/>
      <c r="E94" s="52">
        <f>SUM(E9:E93)</f>
        <v>8034684</v>
      </c>
      <c r="F94" s="52">
        <f>SUM(F9:F93)</f>
        <v>1496439.02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57" t="s">
        <v>8</v>
      </c>
      <c r="D97" s="57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f>82633.94+78530.36+133142.2</f>
        <v>294306.5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f>145643</f>
        <v>145643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f>104950</f>
        <v>104950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f>26</f>
        <v>26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f>91038.51+70340.66+44166.47</f>
        <v>205545.63999999998</v>
      </c>
    </row>
    <row r="104" spans="1:6" x14ac:dyDescent="0.25">
      <c r="A104" s="4"/>
      <c r="B104" s="6" t="s">
        <v>101</v>
      </c>
      <c r="C104" s="18" t="s">
        <v>97</v>
      </c>
      <c r="D104" s="7">
        <v>11740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4042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f>54717.77+32806.08+23200.15</f>
        <v>110724</v>
      </c>
    </row>
    <row r="107" spans="1:6" x14ac:dyDescent="0.25">
      <c r="A107" s="4"/>
      <c r="B107" s="6" t="s">
        <v>104</v>
      </c>
      <c r="C107" s="18" t="s">
        <v>43</v>
      </c>
      <c r="D107" s="7">
        <v>133</v>
      </c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6465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4924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12084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2114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/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1176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f>8772.35+2700.15+1079</f>
        <v>12551.5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529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47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1174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f>728.8+728.8+728.8</f>
        <v>2186.3999999999996</v>
      </c>
    </row>
    <row r="134" spans="1:6" x14ac:dyDescent="0.25">
      <c r="A134" s="4"/>
      <c r="B134" s="5" t="s">
        <v>82</v>
      </c>
      <c r="C134" s="22"/>
      <c r="D134" s="22"/>
      <c r="E134" s="35">
        <v>287499</v>
      </c>
      <c r="F134" s="34">
        <f>41366.33+42557.38+34765.65</f>
        <v>118689.35999999999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f>60.66+500+345.59</f>
        <v>906.25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f>33015.13+36628.94+43290.18</f>
        <v>112934.25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f>1698+13544.92+7050.57</f>
        <v>22293.489999999998</v>
      </c>
    </row>
    <row r="142" spans="1:6" ht="15.75" customHeight="1" thickBot="1" x14ac:dyDescent="0.3">
      <c r="A142" s="60" t="s">
        <v>131</v>
      </c>
      <c r="B142" s="61"/>
      <c r="C142" s="61"/>
      <c r="D142" s="62"/>
      <c r="E142" s="52">
        <f>SUM(E98:E141)</f>
        <v>6415980</v>
      </c>
      <c r="F142" s="52">
        <f>SUM(F98:F141)</f>
        <v>880137.39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57" t="s">
        <v>8</v>
      </c>
      <c r="D145" s="57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f>-8278.43+289392.54+237656.68</f>
        <v>518770.79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600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>
        <v>16</v>
      </c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143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1511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13862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210</v>
      </c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>
        <v>16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>
        <v>768</v>
      </c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3020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1314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22</v>
      </c>
      <c r="F172" s="3"/>
    </row>
    <row r="173" spans="1:6" x14ac:dyDescent="0.25">
      <c r="A173" s="4"/>
      <c r="B173" s="6" t="s">
        <v>158</v>
      </c>
      <c r="C173" s="18" t="s">
        <v>80</v>
      </c>
      <c r="D173" s="15"/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>
        <v>1</v>
      </c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613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/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f>33809.93+41933.77+41564.57</f>
        <v>117308.26999999999</v>
      </c>
    </row>
    <row r="181" spans="1:6" x14ac:dyDescent="0.25">
      <c r="A181" s="4"/>
      <c r="B181" s="6" t="s">
        <v>165</v>
      </c>
      <c r="C181" s="18" t="s">
        <v>14</v>
      </c>
      <c r="D181" s="15">
        <v>1447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289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>
        <v>84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6937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39</v>
      </c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/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516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125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22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4995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f>104178.78+88215.49+74343.76</f>
        <v>266738.03000000003</v>
      </c>
    </row>
    <row r="193" spans="1:6" x14ac:dyDescent="0.25">
      <c r="A193" s="4"/>
      <c r="B193" s="6" t="s">
        <v>176</v>
      </c>
      <c r="C193" s="18" t="s">
        <v>304</v>
      </c>
      <c r="D193" s="7">
        <v>5640</v>
      </c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8221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1430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f>32919.13+27203.51+27434.92</f>
        <v>87557.56</v>
      </c>
    </row>
    <row r="204" spans="1:6" x14ac:dyDescent="0.25">
      <c r="A204" s="4"/>
      <c r="B204" s="6" t="s">
        <v>186</v>
      </c>
      <c r="C204" s="18" t="s">
        <v>304</v>
      </c>
      <c r="D204" s="7">
        <v>878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v>595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v>84</v>
      </c>
      <c r="F206" s="3"/>
    </row>
    <row r="207" spans="1:6" x14ac:dyDescent="0.25">
      <c r="A207" s="4"/>
      <c r="B207" s="6" t="s">
        <v>189</v>
      </c>
      <c r="C207" s="18" t="s">
        <v>80</v>
      </c>
      <c r="D207" s="7"/>
      <c r="F207" s="3"/>
    </row>
    <row r="208" spans="1:6" x14ac:dyDescent="0.25">
      <c r="A208" s="4"/>
      <c r="B208" s="6" t="s">
        <v>190</v>
      </c>
      <c r="C208" s="18" t="s">
        <v>43</v>
      </c>
      <c r="D208" s="7">
        <v>180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>
        <v>59</v>
      </c>
      <c r="F212" s="3"/>
    </row>
    <row r="213" spans="1:6" x14ac:dyDescent="0.25">
      <c r="A213" s="4"/>
      <c r="B213" s="6" t="s">
        <v>194</v>
      </c>
      <c r="C213" s="18" t="s">
        <v>14</v>
      </c>
      <c r="D213" s="7">
        <v>4166</v>
      </c>
      <c r="F213" s="3"/>
    </row>
    <row r="214" spans="1:6" x14ac:dyDescent="0.25">
      <c r="A214" s="4"/>
      <c r="B214" s="6" t="s">
        <v>195</v>
      </c>
      <c r="C214" s="18" t="s">
        <v>304</v>
      </c>
      <c r="D214" s="7"/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f>4229.54+5972.12+19650.8</f>
        <v>29852.46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713</v>
      </c>
      <c r="F217" s="3"/>
    </row>
    <row r="218" spans="1:6" x14ac:dyDescent="0.25">
      <c r="A218" s="4"/>
      <c r="B218" s="6" t="s">
        <v>199</v>
      </c>
      <c r="C218" s="18" t="s">
        <v>80</v>
      </c>
      <c r="D218" s="7">
        <v>438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5623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>
        <v>280</v>
      </c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f>62159.94+52705.42+60563.3</f>
        <v>175428.66</v>
      </c>
    </row>
    <row r="227" spans="1:6" s="42" customFormat="1" x14ac:dyDescent="0.25">
      <c r="A227" s="37"/>
      <c r="B227" s="39" t="s">
        <v>207</v>
      </c>
      <c r="C227" s="40" t="s">
        <v>14</v>
      </c>
      <c r="D227" s="41"/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v>25870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4193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156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f>9746.75+6052.14+11857.96</f>
        <v>27656.85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f>112235.19+36296.93+118384.71</f>
        <v>266916.83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f>57962.62+57115.17+57309.42</f>
        <v>172387.21000000002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24" customHeight="1" thickBot="1" x14ac:dyDescent="0.3">
      <c r="A240" s="4"/>
      <c r="B240" s="5" t="s">
        <v>89</v>
      </c>
      <c r="C240" s="22"/>
      <c r="D240" s="22"/>
      <c r="E240" s="35">
        <v>1350000</v>
      </c>
      <c r="F240" s="34">
        <f>0+33584+8942.5</f>
        <v>42526.5</v>
      </c>
    </row>
    <row r="241" spans="1:6" ht="15.75" customHeight="1" thickBot="1" x14ac:dyDescent="0.3">
      <c r="A241" s="60" t="s">
        <v>212</v>
      </c>
      <c r="B241" s="61"/>
      <c r="C241" s="61"/>
      <c r="D241" s="62"/>
      <c r="E241" s="52">
        <f>SUM(E146:E240)</f>
        <v>9292802</v>
      </c>
      <c r="F241" s="52">
        <f>SUM(F146:F240)</f>
        <v>1705143.16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57" t="s">
        <v>8</v>
      </c>
      <c r="D244" s="57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f>78281.84+88250.58+83896.26</f>
        <v>250428.68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255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202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>
        <v>188</v>
      </c>
      <c r="E250" s="46"/>
      <c r="F250" s="34"/>
    </row>
    <row r="251" spans="1:6" x14ac:dyDescent="0.25">
      <c r="A251" s="4"/>
      <c r="B251" s="9"/>
      <c r="C251" s="18" t="s">
        <v>43</v>
      </c>
      <c r="D251" s="15">
        <v>183</v>
      </c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>
        <v>543</v>
      </c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2593</v>
      </c>
      <c r="E253" s="46"/>
      <c r="F253" s="34"/>
    </row>
    <row r="254" spans="1:6" x14ac:dyDescent="0.25">
      <c r="A254" s="4"/>
      <c r="B254" s="9"/>
      <c r="C254" s="18" t="s">
        <v>337</v>
      </c>
      <c r="D254" s="15">
        <v>3180</v>
      </c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19586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30004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3288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4769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1839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f>62028.24+70194.97+61456.78</f>
        <v>193679.99</v>
      </c>
    </row>
    <row r="268" spans="1:6" x14ac:dyDescent="0.25">
      <c r="A268" s="4"/>
      <c r="B268" s="9" t="s">
        <v>235</v>
      </c>
      <c r="C268" s="18" t="s">
        <v>14</v>
      </c>
      <c r="D268" s="3">
        <v>4206</v>
      </c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4815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20363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2911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8996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178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23613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4156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293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f>285519.96+237337.24+249791.06</f>
        <v>772648.26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989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191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9128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40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f>16040.14+12008.85+21899.92</f>
        <v>49948.909999999996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f>501320.34+213712.66+459433.29</f>
        <v>1174466.29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f>78489.8+76909.11+81046.7</f>
        <v>236445.61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f>11832+5000+17349.8</f>
        <v>34181.800000000003</v>
      </c>
    </row>
    <row r="295" spans="1:6" ht="15.75" customHeight="1" thickBot="1" x14ac:dyDescent="0.3">
      <c r="A295" s="60" t="s">
        <v>253</v>
      </c>
      <c r="B295" s="61"/>
      <c r="C295" s="61"/>
      <c r="D295" s="62"/>
      <c r="E295" s="52">
        <f>SUM(E245:E294)</f>
        <v>15107541</v>
      </c>
      <c r="F295" s="52">
        <f>SUM(F245:F294)</f>
        <v>2711799.5399999996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57" t="s">
        <v>8</v>
      </c>
      <c r="D298" s="57" t="s">
        <v>9</v>
      </c>
      <c r="E298" s="66"/>
      <c r="F298" s="66"/>
    </row>
    <row r="299" spans="1:6" ht="25.5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f>0+663.46+480</f>
        <v>1143.46</v>
      </c>
    </row>
    <row r="300" spans="1:6" x14ac:dyDescent="0.25">
      <c r="A300" s="4"/>
      <c r="B300" s="63" t="s">
        <v>309</v>
      </c>
      <c r="C300" s="27" t="s">
        <v>19</v>
      </c>
      <c r="D300" s="31"/>
      <c r="E300" s="22"/>
      <c r="F300" s="22"/>
    </row>
    <row r="301" spans="1:6" x14ac:dyDescent="0.25">
      <c r="A301" s="4"/>
      <c r="B301" s="63"/>
      <c r="C301" s="29" t="s">
        <v>98</v>
      </c>
      <c r="D301" s="32"/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D303">
        <v>330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25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25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f>40721.99+26233.89+50840.54</f>
        <v>117796.42000000001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D313">
        <v>1200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D314">
        <v>20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1180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28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264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169022</v>
      </c>
      <c r="E319" s="3"/>
      <c r="F319" s="3"/>
    </row>
    <row r="320" spans="1:6" x14ac:dyDescent="0.25">
      <c r="A320" s="4"/>
      <c r="B320" s="9"/>
      <c r="C320" s="24" t="s">
        <v>339</v>
      </c>
      <c r="D320">
        <v>168002</v>
      </c>
      <c r="E320" s="22"/>
      <c r="F320" s="22"/>
    </row>
    <row r="321" spans="1:6" x14ac:dyDescent="0.25">
      <c r="A321" s="4"/>
      <c r="B321" s="9"/>
      <c r="C321" s="24" t="s">
        <v>340</v>
      </c>
      <c r="D321">
        <v>277</v>
      </c>
      <c r="E321" s="22"/>
      <c r="F321" s="22"/>
    </row>
    <row r="322" spans="1:6" x14ac:dyDescent="0.25">
      <c r="A322" s="4"/>
      <c r="B322" s="9"/>
      <c r="C322" s="24" t="s">
        <v>342</v>
      </c>
      <c r="D322">
        <v>9</v>
      </c>
      <c r="E322" s="22"/>
      <c r="F322" s="22"/>
    </row>
    <row r="323" spans="1:6" x14ac:dyDescent="0.25">
      <c r="A323" s="4"/>
      <c r="B323" s="9"/>
      <c r="C323" s="24" t="s">
        <v>341</v>
      </c>
      <c r="D323">
        <v>2116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f>15912.07+14862.68+16212.24</f>
        <v>46986.99</v>
      </c>
    </row>
    <row r="342" spans="1:6" x14ac:dyDescent="0.25">
      <c r="A342" s="4"/>
      <c r="B342" s="4" t="s">
        <v>311</v>
      </c>
      <c r="C342" s="27" t="s">
        <v>19</v>
      </c>
      <c r="D342" s="28">
        <v>10</v>
      </c>
      <c r="E342" s="22"/>
      <c r="F342" s="22"/>
    </row>
    <row r="343" spans="1:6" x14ac:dyDescent="0.25">
      <c r="A343" s="4"/>
      <c r="B343" s="4"/>
      <c r="C343" s="29" t="s">
        <v>98</v>
      </c>
      <c r="D343" s="30">
        <v>1</v>
      </c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>
        <v>25</v>
      </c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/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2916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2236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211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1401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/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>
        <v>300</v>
      </c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>
        <v>15</v>
      </c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/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f>18855+0+10810</f>
        <v>29665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/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f>0+0+0</f>
        <v>0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f>32879.61+28096.09+33558.62</f>
        <v>94534.32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f>19017.42+13231.6+20171.84</f>
        <v>52420.86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f>924015.13+137197.39+35984.8</f>
        <v>1097197.32</v>
      </c>
      <c r="G435" s="35"/>
    </row>
    <row r="436" spans="1:7" ht="15.75" customHeight="1" thickBot="1" x14ac:dyDescent="0.3">
      <c r="A436" s="60" t="s">
        <v>289</v>
      </c>
      <c r="B436" s="61"/>
      <c r="C436" s="61"/>
      <c r="D436" s="62"/>
      <c r="E436" s="52">
        <f>SUM(E299:E435)</f>
        <v>3939708</v>
      </c>
      <c r="F436" s="52">
        <f>SUM(F299:F435)</f>
        <v>1439744.37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57" t="s">
        <v>8</v>
      </c>
      <c r="D439" s="57" t="s">
        <v>9</v>
      </c>
      <c r="E439" s="66"/>
      <c r="F439" s="66"/>
    </row>
    <row r="440" spans="1:7" ht="38.2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f>11529.72+21913.56+23103.28</f>
        <v>56546.559999999998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f>97972.94+91940.21+146096.62</f>
        <v>336009.77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f>176360.83+75104.75+120417.34</f>
        <v>371882.92</v>
      </c>
    </row>
    <row r="443" spans="1:7" x14ac:dyDescent="0.25">
      <c r="A443" s="4"/>
      <c r="B443" s="4" t="s">
        <v>294</v>
      </c>
      <c r="C443" s="22"/>
      <c r="D443" s="22"/>
      <c r="E443" s="34">
        <v>528304</v>
      </c>
      <c r="F443" s="34">
        <f>38957.81+37475.22+46377.57</f>
        <v>122810.6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f>12462.44+12913.32+19846.38</f>
        <v>45222.14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f>169875.15+167481.72+169917.91</f>
        <v>507274.78</v>
      </c>
    </row>
    <row r="447" spans="1:7" x14ac:dyDescent="0.25">
      <c r="A447" s="4"/>
      <c r="B447" s="4" t="s">
        <v>298</v>
      </c>
      <c r="C447" s="22"/>
      <c r="D447" s="22"/>
      <c r="E447" s="34">
        <v>203821</v>
      </c>
      <c r="F447" s="34">
        <f>14731.23+15948.17+23703.45</f>
        <v>54382.850000000006</v>
      </c>
    </row>
    <row r="448" spans="1:7" x14ac:dyDescent="0.25">
      <c r="A448" s="4"/>
      <c r="B448" s="4" t="s">
        <v>299</v>
      </c>
      <c r="C448" s="22" t="s">
        <v>350</v>
      </c>
      <c r="D448" s="58">
        <v>11841</v>
      </c>
      <c r="E448" s="44">
        <v>522722</v>
      </c>
      <c r="F448" s="44">
        <f>41861.64+41861.64+37427.87</f>
        <v>121151.15</v>
      </c>
    </row>
    <row r="449" spans="1:6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f>20245.53+20140.57+20715.91</f>
        <v>61102.009999999995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f>77634.75+78427.69+73227.59</f>
        <v>229290.03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f>142637.19+131053.39+161427.05</f>
        <v>435117.63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f>12940.87+12940.87+26085.19</f>
        <v>51966.93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0" t="s">
        <v>301</v>
      </c>
      <c r="B459" s="61"/>
      <c r="C459" s="61"/>
      <c r="D459" s="62"/>
      <c r="E459" s="53">
        <f>SUM(E440:E458)</f>
        <v>9107361</v>
      </c>
      <c r="F459" s="53">
        <f>SUM(F440:F458)</f>
        <v>2392757.37</v>
      </c>
    </row>
    <row r="460" spans="1:6" ht="15.75" thickBot="1" x14ac:dyDescent="0.3">
      <c r="A460" s="60" t="s">
        <v>302</v>
      </c>
      <c r="B460" s="61"/>
      <c r="C460" s="61"/>
      <c r="D460" s="62"/>
      <c r="E460" s="52">
        <f>E94+E142+E241+E295+E436+E459</f>
        <v>51898076</v>
      </c>
      <c r="F460" s="52">
        <f>F94+F142+F241+F295+F436+F459</f>
        <v>10626020.85</v>
      </c>
    </row>
    <row r="461" spans="1:6" x14ac:dyDescent="0.25">
      <c r="E461" s="35"/>
    </row>
    <row r="462" spans="1:6" x14ac:dyDescent="0.25">
      <c r="E462" s="56"/>
    </row>
  </sheetData>
  <mergeCells count="46"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A1:F1"/>
    <mergeCell ref="A2:F2"/>
    <mergeCell ref="A6:A8"/>
    <mergeCell ref="B6:B8"/>
    <mergeCell ref="C6:D6"/>
    <mergeCell ref="E6:E8"/>
    <mergeCell ref="F6:F8"/>
    <mergeCell ref="C7:D7"/>
  </mergeCells>
  <pageMargins left="0.511811024" right="0.511811024" top="0.78740157499999996" bottom="0.78740157499999996" header="0.31496062000000002" footer="0.31496062000000002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JAN FEV MAR</vt:lpstr>
      <vt:lpstr>ABR MAI JUN 2017</vt:lpstr>
      <vt:lpstr>1 SEMESTRE 2017</vt:lpstr>
      <vt:lpstr>3 TRI JUL AGO SET</vt:lpstr>
      <vt:lpstr>'JAN FEV MAR'!Area_de_impressao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Guerda Rozendo Brito</cp:lastModifiedBy>
  <cp:lastPrinted>2017-11-09T11:33:06Z</cp:lastPrinted>
  <dcterms:created xsi:type="dcterms:W3CDTF">2017-05-15T14:50:43Z</dcterms:created>
  <dcterms:modified xsi:type="dcterms:W3CDTF">2017-11-09T13:10:49Z</dcterms:modified>
</cp:coreProperties>
</file>