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155" windowHeight="8655" activeTab="3"/>
  </bookViews>
  <sheets>
    <sheet name="JAN FEV MAR" sheetId="2" r:id="rId1"/>
    <sheet name="ABR MAI JUN 2017" sheetId="5" r:id="rId2"/>
    <sheet name="1 SEMESTRE 2017" sheetId="3" r:id="rId3"/>
    <sheet name="3 TRI JUL AGO SET" sheetId="4" r:id="rId4"/>
  </sheets>
  <definedNames>
    <definedName name="_xlnm.Print_Area" localSheetId="0">'JAN FEV MAR'!$A$1:$F$460</definedName>
  </definedNames>
  <calcPr calcId="145621"/>
</workbook>
</file>

<file path=xl/calcChain.xml><?xml version="1.0" encoding="utf-8"?>
<calcChain xmlns="http://schemas.openxmlformats.org/spreadsheetml/2006/main">
  <c r="D13" i="4" l="1"/>
  <c r="D13" i="5"/>
  <c r="D21" i="5" l="1"/>
  <c r="D11" i="5"/>
  <c r="D10" i="5"/>
  <c r="F457" i="5"/>
  <c r="F454" i="5"/>
  <c r="F450" i="5"/>
  <c r="F448" i="5"/>
  <c r="F447" i="5"/>
  <c r="F446" i="5"/>
  <c r="F444" i="5"/>
  <c r="F443" i="5"/>
  <c r="F449" i="5"/>
  <c r="F441" i="5"/>
  <c r="F442" i="5"/>
  <c r="F440" i="5"/>
  <c r="F435" i="5"/>
  <c r="F431" i="5"/>
  <c r="F428" i="5"/>
  <c r="F427" i="5"/>
  <c r="F419" i="5"/>
  <c r="F341" i="5"/>
  <c r="F309" i="5"/>
  <c r="F299" i="5"/>
  <c r="F294" i="5"/>
  <c r="F290" i="5"/>
  <c r="F287" i="5"/>
  <c r="F286" i="5"/>
  <c r="F277" i="5"/>
  <c r="F267" i="5"/>
  <c r="F245" i="5"/>
  <c r="F240" i="5"/>
  <c r="F236" i="5"/>
  <c r="F233" i="5"/>
  <c r="F232" i="5"/>
  <c r="F226" i="5"/>
  <c r="F215" i="5"/>
  <c r="F203" i="5"/>
  <c r="F192" i="5"/>
  <c r="F180" i="5"/>
  <c r="F146" i="5"/>
  <c r="F141" i="5"/>
  <c r="F137" i="5"/>
  <c r="F135" i="5"/>
  <c r="F134" i="5"/>
  <c r="F133" i="5"/>
  <c r="F118" i="5"/>
  <c r="F106" i="5"/>
  <c r="F103" i="5"/>
  <c r="F98" i="5"/>
  <c r="F93" i="5"/>
  <c r="F89" i="5"/>
  <c r="F86" i="5"/>
  <c r="F43" i="5"/>
  <c r="F39" i="5"/>
  <c r="F24" i="5"/>
  <c r="F19" i="5"/>
  <c r="F12" i="5"/>
  <c r="F9" i="5"/>
  <c r="E459" i="5"/>
  <c r="E436" i="5"/>
  <c r="F436" i="5"/>
  <c r="E295" i="5"/>
  <c r="E241" i="5"/>
  <c r="E142" i="5"/>
  <c r="E94" i="5"/>
  <c r="E460" i="5" s="1"/>
  <c r="F459" i="5" l="1"/>
  <c r="F295" i="5"/>
  <c r="F241" i="5"/>
  <c r="F142" i="5"/>
  <c r="F94" i="5"/>
  <c r="F460" i="5" s="1"/>
  <c r="F449" i="4"/>
  <c r="F457" i="4"/>
  <c r="F454" i="4"/>
  <c r="F450" i="4"/>
  <c r="F448" i="4"/>
  <c r="F286" i="4"/>
  <c r="D102" i="4" l="1"/>
  <c r="D101" i="4"/>
  <c r="D100" i="4"/>
  <c r="D41" i="4"/>
  <c r="D40" i="4"/>
  <c r="D30" i="4"/>
  <c r="D35" i="4"/>
  <c r="D26" i="4"/>
  <c r="D21" i="4"/>
  <c r="F447" i="4" l="1"/>
  <c r="F446" i="4"/>
  <c r="F444" i="4"/>
  <c r="F443" i="4"/>
  <c r="F442" i="4"/>
  <c r="F441" i="4"/>
  <c r="F440" i="4"/>
  <c r="F435" i="4"/>
  <c r="F431" i="4"/>
  <c r="F428" i="4"/>
  <c r="F427" i="4"/>
  <c r="F419" i="4"/>
  <c r="F341" i="4"/>
  <c r="F309" i="4"/>
  <c r="F299" i="4"/>
  <c r="F294" i="4"/>
  <c r="F290" i="4"/>
  <c r="F287" i="4"/>
  <c r="F277" i="4"/>
  <c r="F267" i="4"/>
  <c r="F245" i="4"/>
  <c r="F240" i="4"/>
  <c r="F236" i="4"/>
  <c r="F233" i="4"/>
  <c r="F232" i="4"/>
  <c r="F226" i="4"/>
  <c r="F215" i="4"/>
  <c r="F203" i="4"/>
  <c r="F192" i="4"/>
  <c r="F146" i="4"/>
  <c r="F180" i="4"/>
  <c r="F141" i="4"/>
  <c r="F137" i="4"/>
  <c r="F135" i="4"/>
  <c r="F134" i="4"/>
  <c r="F133" i="4"/>
  <c r="F118" i="4"/>
  <c r="F106" i="4"/>
  <c r="F103" i="4"/>
  <c r="F98" i="4"/>
  <c r="F93" i="4"/>
  <c r="F89" i="4"/>
  <c r="F86" i="4"/>
  <c r="F85" i="4"/>
  <c r="F43" i="4"/>
  <c r="F39" i="4"/>
  <c r="F24" i="4"/>
  <c r="F19" i="4"/>
  <c r="F12" i="4"/>
  <c r="F9" i="4"/>
  <c r="F459" i="4" l="1"/>
  <c r="E459" i="4"/>
  <c r="F436" i="4"/>
  <c r="E436" i="4"/>
  <c r="F295" i="4"/>
  <c r="E295" i="4"/>
  <c r="F241" i="4"/>
  <c r="E241" i="4"/>
  <c r="F142" i="4"/>
  <c r="E142" i="4"/>
  <c r="F94" i="4"/>
  <c r="E94" i="4"/>
  <c r="E460" i="4" l="1"/>
  <c r="F460" i="4"/>
  <c r="D101" i="3"/>
  <c r="D21" i="3"/>
  <c r="D13" i="3"/>
  <c r="F460" i="3" l="1"/>
  <c r="E460" i="3"/>
  <c r="E436" i="3"/>
  <c r="F460" i="2" l="1"/>
  <c r="F459" i="2"/>
  <c r="E459" i="2"/>
  <c r="F459" i="3" l="1"/>
  <c r="E459" i="3"/>
  <c r="F436" i="3"/>
  <c r="F295" i="3"/>
  <c r="E295" i="3"/>
  <c r="F241" i="3"/>
  <c r="E241" i="3"/>
  <c r="F142" i="3"/>
  <c r="E142" i="3"/>
  <c r="F94" i="3"/>
  <c r="E94" i="3"/>
  <c r="E203" i="2" l="1"/>
  <c r="E134" i="2"/>
  <c r="E106" i="2"/>
  <c r="E103" i="2"/>
  <c r="E98" i="2"/>
  <c r="E94" i="2"/>
  <c r="F9" i="2"/>
  <c r="E9" i="2"/>
  <c r="D448" i="2"/>
  <c r="F436" i="2" l="1"/>
  <c r="E436" i="2"/>
  <c r="F295" i="2"/>
  <c r="E295" i="2"/>
  <c r="F241" i="2"/>
  <c r="E241" i="2"/>
  <c r="E460" i="2" s="1"/>
  <c r="F142" i="2"/>
  <c r="E142" i="2"/>
  <c r="F94" i="2"/>
  <c r="D228" i="2" l="1"/>
  <c r="D214" i="2"/>
  <c r="D213" i="2"/>
  <c r="D208" i="2"/>
  <c r="D206" i="2"/>
  <c r="D205" i="2"/>
  <c r="D204" i="2"/>
  <c r="D194" i="2"/>
  <c r="D191" i="2"/>
  <c r="D184" i="2"/>
  <c r="D111" i="2" l="1"/>
  <c r="D104" i="2"/>
  <c r="D105" i="2"/>
  <c r="D101" i="2"/>
  <c r="D100" i="2"/>
  <c r="D99" i="2"/>
  <c r="D40" i="2"/>
  <c r="D35" i="2"/>
  <c r="D30" i="2"/>
  <c r="D26" i="2"/>
  <c r="D21" i="2"/>
  <c r="D13" i="2"/>
</calcChain>
</file>

<file path=xl/sharedStrings.xml><?xml version="1.0" encoding="utf-8"?>
<sst xmlns="http://schemas.openxmlformats.org/spreadsheetml/2006/main" count="3087" uniqueCount="358">
  <si>
    <t>DETALHAMENTO DA DESPESA ORÇAMENTÁRIA</t>
  </si>
  <si>
    <t>Serviço Social do Comércio – Sesc</t>
  </si>
  <si>
    <t>R$</t>
  </si>
  <si>
    <t>Programa</t>
  </si>
  <si>
    <t>Meta de Desempenho</t>
  </si>
  <si>
    <t>Valor Orçado</t>
  </si>
  <si>
    <t>Valor Realizado</t>
  </si>
  <si>
    <t>Produção 2017</t>
  </si>
  <si>
    <t>Variável</t>
  </si>
  <si>
    <t>Produção</t>
  </si>
  <si>
    <t>1. Educação</t>
  </si>
  <si>
    <t>1.1. Educação Infantil</t>
  </si>
  <si>
    <t>1.1.0.1. Creche</t>
  </si>
  <si>
    <t>1.1.0.2. Pré-escola</t>
  </si>
  <si>
    <t>Frequência</t>
  </si>
  <si>
    <t>1.2. Educação Fundamental</t>
  </si>
  <si>
    <t>1.2.0.1. Anos iniciais (1º ao 5º ano)</t>
  </si>
  <si>
    <t>1.2.0.2. Anos finais (6º ao 9º ano)</t>
  </si>
  <si>
    <t>1.2.0.3. Progressão Parcial</t>
  </si>
  <si>
    <t>Clientes</t>
  </si>
  <si>
    <t>1.3. Ensino Médio</t>
  </si>
  <si>
    <t>1.3.0.1. Anos letivos</t>
  </si>
  <si>
    <t>1.3.0.2. Progressão parcial</t>
  </si>
  <si>
    <t>1.4. Educação de Jovens e Adultos</t>
  </si>
  <si>
    <t>1.4.0.1. Alfabetização</t>
  </si>
  <si>
    <t>1.4.0.2. Anos iniciais do ensino fundamental</t>
  </si>
  <si>
    <t>1.4.0.3. Anos finais do ensino fundamental</t>
  </si>
  <si>
    <t>1.4.0.4. Ensino médio</t>
  </si>
  <si>
    <t>1.5. Educação Complementar</t>
  </si>
  <si>
    <t>1.5.1. Acompanhamento Pedagógico</t>
  </si>
  <si>
    <t>1.5.1.1. Curso</t>
  </si>
  <si>
    <t>1.5.1.2. Oficina</t>
  </si>
  <si>
    <t>1.5.1.3. Palestra</t>
  </si>
  <si>
    <t>1.5.2. Complementação Curricular</t>
  </si>
  <si>
    <t>1.5.2.1. Curso</t>
  </si>
  <si>
    <t>1.5.2.2. Oficina</t>
  </si>
  <si>
    <t>1.5.2.3. Palestra</t>
  </si>
  <si>
    <t>1.5.3. Aperfeiçoamento Especializado</t>
  </si>
  <si>
    <t>1.5.3.1. Congresso</t>
  </si>
  <si>
    <t>1.5.3.2. Curso</t>
  </si>
  <si>
    <t>1.5.3.3. Oficina</t>
  </si>
  <si>
    <t>1.5.3.4. Palestra</t>
  </si>
  <si>
    <t>1.5.3.5. Seminário</t>
  </si>
  <si>
    <t>Público</t>
  </si>
  <si>
    <t>1.6. Cursos de Valorização Social</t>
  </si>
  <si>
    <t>1.6.0.1. Curso</t>
  </si>
  <si>
    <t>1.6.0.2. Oficina</t>
  </si>
  <si>
    <t>1.6.0.3. Palestra</t>
  </si>
  <si>
    <t>1.7. Educação em Ciências e Humanidades</t>
  </si>
  <si>
    <t>1.7.1. Ciências</t>
  </si>
  <si>
    <t>1.7.1.1. Curso</t>
  </si>
  <si>
    <t>1.7.1.2. Debate</t>
  </si>
  <si>
    <t>1.7.1.3. Exposição</t>
  </si>
  <si>
    <t>1.7.1.4. Oficina</t>
  </si>
  <si>
    <t>1.7.1.5. Palestra</t>
  </si>
  <si>
    <t>1.7.1.6. Roda de conversa</t>
  </si>
  <si>
    <t>1.7.1.7. Visita mediada</t>
  </si>
  <si>
    <t>1.7.2. Humanidades</t>
  </si>
  <si>
    <t>1.7.2.1. Apresentação</t>
  </si>
  <si>
    <t>1.7.2.2. Curso</t>
  </si>
  <si>
    <t>1.7.2.3. Debate</t>
  </si>
  <si>
    <t>1.7.2.4. Exposição</t>
  </si>
  <si>
    <t>1.7.2.5. Oficina</t>
  </si>
  <si>
    <t>1.7.2.6. Palestra</t>
  </si>
  <si>
    <t>1.7.2.7. Roda de conversa</t>
  </si>
  <si>
    <t>1.7.2.8. Visita mediada</t>
  </si>
  <si>
    <t>1.7.3. Meio Ambiente</t>
  </si>
  <si>
    <t>1.7.3.1. Curso</t>
  </si>
  <si>
    <t>1.7.3.2. Debate</t>
  </si>
  <si>
    <t>1.7.3.3. Exposição</t>
  </si>
  <si>
    <t>1.7.3.4. Oficina</t>
  </si>
  <si>
    <t>1.7.3.5. Palestra</t>
  </si>
  <si>
    <t>1.7.3.6. Roda de conversa</t>
  </si>
  <si>
    <t>1.7.3.7. Visita mediada</t>
  </si>
  <si>
    <t>1.7.3.8. Vivência</t>
  </si>
  <si>
    <t>1.7.4. Produção e Difusão Multimídia de Saberes</t>
  </si>
  <si>
    <t>1.7.4.1. Internet</t>
  </si>
  <si>
    <t>1.7.4.2. Programa de rádio</t>
  </si>
  <si>
    <t>1.7.4.3. Programa de TV</t>
  </si>
  <si>
    <t>1.7.4.4. Publicação</t>
  </si>
  <si>
    <t>Participantes</t>
  </si>
  <si>
    <t>901. Comunicação Institucional</t>
  </si>
  <si>
    <t>902. Infraestrutura, Operações e Serviços</t>
  </si>
  <si>
    <t>903. Pesquisas e Estudos Especializados</t>
  </si>
  <si>
    <t>904. Desenvolvimento de Projetos-Piloto</t>
  </si>
  <si>
    <t>905. Direção, Coordenação e Supervisão</t>
  </si>
  <si>
    <t>906. Cooperação Financeira</t>
  </si>
  <si>
    <t>907. Cooperação Técnica</t>
  </si>
  <si>
    <t>908. Capacitação e Desenvolvimento de Pessoas</t>
  </si>
  <si>
    <t>909. Implantação, Ampliação e Modernização de Unidades Físicas</t>
  </si>
  <si>
    <t>Total do Programa Educação</t>
  </si>
  <si>
    <t>2. Saúde</t>
  </si>
  <si>
    <t>2.1. Nutrição</t>
  </si>
  <si>
    <t>2.1.0.1. Clínica ambulatorial</t>
  </si>
  <si>
    <t>2.1.0.2. Lanche</t>
  </si>
  <si>
    <t>2.1.0.3. Refeições</t>
  </si>
  <si>
    <t>2.1.0.4. Sessão diagnóstica</t>
  </si>
  <si>
    <t>Presenças nas consultas</t>
  </si>
  <si>
    <t>Número</t>
  </si>
  <si>
    <t>Refeições</t>
  </si>
  <si>
    <t>2.2. Saúde Bucal</t>
  </si>
  <si>
    <t>2.2.0.1. Clínica ambulatorial</t>
  </si>
  <si>
    <t>2.2.0.2. Sessão clínica</t>
  </si>
  <si>
    <t>2.3. Educação em Saúde</t>
  </si>
  <si>
    <t>2.3.0.1. Campanha</t>
  </si>
  <si>
    <t>2.3.0.2. Curso</t>
  </si>
  <si>
    <t>2.3.0.3. Encontro</t>
  </si>
  <si>
    <t>2.3.0.4. Exposição mediada</t>
  </si>
  <si>
    <t>2.3.0.5. Oficina</t>
  </si>
  <si>
    <t>2.3.0.6. Orientação</t>
  </si>
  <si>
    <t>2.3.0.7. Palestra</t>
  </si>
  <si>
    <t>2.3.0.8. Roda de conversa</t>
  </si>
  <si>
    <t>2.3.0.9. Sessão diagnóstica</t>
  </si>
  <si>
    <t>2.3.0.10. Videodebate</t>
  </si>
  <si>
    <t>2.3.0.11. Vivência</t>
  </si>
  <si>
    <t>2.4. Cuidado Terapêutico</t>
  </si>
  <si>
    <t>2.4.1. Atenção de Enfermagem</t>
  </si>
  <si>
    <t>2.4.1.1. Clínica ambulatorial</t>
  </si>
  <si>
    <t>2.4.1.2. Rotinas de cuidado</t>
  </si>
  <si>
    <t>2.4.2. Atenção Médica</t>
  </si>
  <si>
    <t>2.4.2.1. Clínica ambulatorial</t>
  </si>
  <si>
    <t>Clínica ambulatorial – Geral e especializada</t>
  </si>
  <si>
    <t>Clínica ambulatorial – Urgência</t>
  </si>
  <si>
    <t>2.4.2.2. Exame por imagem</t>
  </si>
  <si>
    <t>2.4.3. Cuidado Especializado</t>
  </si>
  <si>
    <t>2.4.3.1. Clínica ambulatorial</t>
  </si>
  <si>
    <t>2.4.3.2. Práticas coletivas</t>
  </si>
  <si>
    <t>2.4.4. Práticas Integrativas e Complementares</t>
  </si>
  <si>
    <t>2.4.4.1. Clínica ambulatorial</t>
  </si>
  <si>
    <t>2.4.4.2. Práticas coletivas</t>
  </si>
  <si>
    <t>Pessoas assistidas</t>
  </si>
  <si>
    <t>Total do Programa Saúde</t>
  </si>
  <si>
    <t>3. Cultura</t>
  </si>
  <si>
    <t>3.1. Artes Cênicas</t>
  </si>
  <si>
    <t>3.1.1. Circo</t>
  </si>
  <si>
    <t>3.1.1.1. Apresentação</t>
  </si>
  <si>
    <t>3.1.1.2. Curso</t>
  </si>
  <si>
    <t>3.1.1.3. Debate</t>
  </si>
  <si>
    <t>3.1.1.4. Desenvolvimento de experimentações</t>
  </si>
  <si>
    <t>3.1.1.5. Exposição</t>
  </si>
  <si>
    <t>3.1.1.6. Incentivo artístico</t>
  </si>
  <si>
    <t>3.1.1.7. Intervenção urbana</t>
  </si>
  <si>
    <t>3.1.1.8. Oficina</t>
  </si>
  <si>
    <t>3.1.1.9. Palestra</t>
  </si>
  <si>
    <t>3.1.2. Dança</t>
  </si>
  <si>
    <t>3.1.2.1. Apresentação</t>
  </si>
  <si>
    <t>3.1.2.2. Curso</t>
  </si>
  <si>
    <t>3.1.2.3. Debate</t>
  </si>
  <si>
    <t>3.1.2.4. Desenvolvimento de experimentações</t>
  </si>
  <si>
    <t>3.1.2.5. Exposição</t>
  </si>
  <si>
    <t>3.1.2.6. Incentivo artístico</t>
  </si>
  <si>
    <t>3.1.2.7. Intervenção urbana</t>
  </si>
  <si>
    <t>3.1.2.8. Oficina</t>
  </si>
  <si>
    <t>3.1.2.9. Palestra</t>
  </si>
  <si>
    <t>3.1.3. Teatro</t>
  </si>
  <si>
    <t>3.1.3.1. Apresentação</t>
  </si>
  <si>
    <t>3.1.3.2. Curso</t>
  </si>
  <si>
    <t>3.1.3.3. Debate</t>
  </si>
  <si>
    <t>3.1.3.4. Desenvolvimento de experimentações</t>
  </si>
  <si>
    <t>3.1.3.5. Exposição</t>
  </si>
  <si>
    <t>3.1.3.6. Incentivo artístico</t>
  </si>
  <si>
    <t>3.1.3.7. Intervenção urbana</t>
  </si>
  <si>
    <t>3.1.3.8. Oficina</t>
  </si>
  <si>
    <t>3.1.3.9. Palestra</t>
  </si>
  <si>
    <t>3.2. Artes Visuais</t>
  </si>
  <si>
    <t>3.2.0.1. Curso</t>
  </si>
  <si>
    <t>3.2.0.2. Debate</t>
  </si>
  <si>
    <t>3.2.0.3. Desenvolvimento de experimentações</t>
  </si>
  <si>
    <t>3.2.0.4. Exposição de arte</t>
  </si>
  <si>
    <t>3.2.0.5. Incentivo artístico</t>
  </si>
  <si>
    <t>3.2.0.6. Intervenção urbana</t>
  </si>
  <si>
    <t>3.2.0.7. Oficina</t>
  </si>
  <si>
    <t>3.2.0.8. Palestra</t>
  </si>
  <si>
    <t>3.2.0.9. Performance</t>
  </si>
  <si>
    <t>3.2.0.10. Visita mediada à exposição</t>
  </si>
  <si>
    <t>3.3. Música</t>
  </si>
  <si>
    <t>3.3.0.1. Apresentação</t>
  </si>
  <si>
    <t>3.3.0.2. Curso</t>
  </si>
  <si>
    <t>3.3.0.3. Debate</t>
  </si>
  <si>
    <t>3.3.0.4. Desenvolvimento de experimentações</t>
  </si>
  <si>
    <t>3.3.0.5. Exposição</t>
  </si>
  <si>
    <t>3.3.0.6. Incentivo artístico</t>
  </si>
  <si>
    <t>3.3.0.7. Intervenção urbana</t>
  </si>
  <si>
    <t>3.3.0.8. Oficina</t>
  </si>
  <si>
    <t>3.3.0.9. Palestra</t>
  </si>
  <si>
    <t>3.4. Literatura</t>
  </si>
  <si>
    <t>3.4.0.1. Apresentação</t>
  </si>
  <si>
    <t>3.4.0.2. Curso</t>
  </si>
  <si>
    <t>3.4.0.3. Debate</t>
  </si>
  <si>
    <t>3.4.0.4. Desenvolvimento de experimentações</t>
  </si>
  <si>
    <t>3.4.0.5. Exposição</t>
  </si>
  <si>
    <t>3.4.0.6. Incentivo artístico</t>
  </si>
  <si>
    <t>3.4.0.7. Intervenção urbana</t>
  </si>
  <si>
    <t>3.4.0.8. Mediação</t>
  </si>
  <si>
    <t>3.4.0.9. Oficina</t>
  </si>
  <si>
    <t>3.4.0.10. Palestra</t>
  </si>
  <si>
    <t>3.5. Audiovisual</t>
  </si>
  <si>
    <t>3.5.0.1. Curso</t>
  </si>
  <si>
    <t>3.5.0.2. Debate</t>
  </si>
  <si>
    <t>3.5.0.3. Desenvolvimento de experimentações</t>
  </si>
  <si>
    <t>3.5.0.4. Exibição</t>
  </si>
  <si>
    <t>3.5.0.5. Exposição</t>
  </si>
  <si>
    <t>3.5.0.6. Incentivo artístico</t>
  </si>
  <si>
    <t>3.5.0.7. Intervenção urbana</t>
  </si>
  <si>
    <t>3.5.0.8. Oficina</t>
  </si>
  <si>
    <t>3.5.0.9. Palestra</t>
  </si>
  <si>
    <t>3.6. Biblioteca</t>
  </si>
  <si>
    <t>3.6.0.1. Captação e difusão de livros</t>
  </si>
  <si>
    <t>3.6.0.2. Consulta</t>
  </si>
  <si>
    <t>3.6.0.3. Empréstimo</t>
  </si>
  <si>
    <t>3.6.0.4. Oficina</t>
  </si>
  <si>
    <t>3.6.0.5. Pesquisa documentária</t>
  </si>
  <si>
    <t>Total do Programa Cultura</t>
  </si>
  <si>
    <t>4. Lazer</t>
  </si>
  <si>
    <t>4.1. Desenvolvimento Físico-Esportivo</t>
  </si>
  <si>
    <t>4.1.1. Avaliação Físico-Funcional</t>
  </si>
  <si>
    <t>4.1.1.1. Avaliação</t>
  </si>
  <si>
    <t>4.1.1.2. Reavaliação</t>
  </si>
  <si>
    <t>4.1.2. Eventos Físico-Esportivos</t>
  </si>
  <si>
    <t>4.1.2.1. Apresentação esportiva</t>
  </si>
  <si>
    <t>4.1.2.2. Aula especial</t>
  </si>
  <si>
    <t>4.1.2.3. Competição</t>
  </si>
  <si>
    <t>4.1.2.4. Oficina</t>
  </si>
  <si>
    <t>4.1.2.5. Palestra</t>
  </si>
  <si>
    <t>4.1.2.6. Treino</t>
  </si>
  <si>
    <t>4.1.3. Exercícios Físicos Sistemáticos</t>
  </si>
  <si>
    <t>4.1.3.1. Exercício físico coletivo</t>
  </si>
  <si>
    <t>4.1.3.2. Exercício físico individual</t>
  </si>
  <si>
    <t>4.1.4. Formação Esportiva</t>
  </si>
  <si>
    <t>4.1.4.1. Esporte coletivo</t>
  </si>
  <si>
    <t>4.1.4.2. Esporte individual</t>
  </si>
  <si>
    <t>4.1.4.3. Esporte radical e na natureza</t>
  </si>
  <si>
    <t>4.1.4.4. Luta</t>
  </si>
  <si>
    <t>4.1.4.5. Multipráticas esportivas</t>
  </si>
  <si>
    <t>4.2. Recreação</t>
  </si>
  <si>
    <t>4.2.0.1. Colônia de férias</t>
  </si>
  <si>
    <t>4.2.0.2. Festa/Festividade</t>
  </si>
  <si>
    <t>4.2.0.3. Frequência a parque aquático</t>
  </si>
  <si>
    <t>4.2.0.4. Jogos, brinquedos e brincadeiras</t>
  </si>
  <si>
    <t>4.2.0.5. Jogos de salão</t>
  </si>
  <si>
    <t>4.2.0.6. Passeio recreativo</t>
  </si>
  <si>
    <t>4.2.0.7. Recreação esportiva</t>
  </si>
  <si>
    <t>4.2.0.8. Reunião dançante</t>
  </si>
  <si>
    <t>4.2.0.9. Sarau recreativo</t>
  </si>
  <si>
    <t>4.3. Turismo Social</t>
  </si>
  <si>
    <t>4.3.1. Turismo Emissivo</t>
  </si>
  <si>
    <t>4.3.1.1. Excursão</t>
  </si>
  <si>
    <t>4.3.1.2. Passeio</t>
  </si>
  <si>
    <t>4.3.2. Turismo Receptivo</t>
  </si>
  <si>
    <t>4.3.2.1. Hospedagem</t>
  </si>
  <si>
    <t>4.3.2.2. Hospedagem day-use</t>
  </si>
  <si>
    <t>4.3.2.3. Passeio local</t>
  </si>
  <si>
    <t>4.3.2.4. Traslado</t>
  </si>
  <si>
    <t>Total do Programa Lazer</t>
  </si>
  <si>
    <t xml:space="preserve">5. Assistência </t>
  </si>
  <si>
    <t>5.1. Desenvolvimento Comunitário</t>
  </si>
  <si>
    <t>5.1.0.1. Campanha</t>
  </si>
  <si>
    <t>5.1.0.2. Curso</t>
  </si>
  <si>
    <t>5.1.0.3. Encontro</t>
  </si>
  <si>
    <t>5.1.0.4. Oficina</t>
  </si>
  <si>
    <t>5.1.0.5. Palestra</t>
  </si>
  <si>
    <t>5.1.0.6. Reunião</t>
  </si>
  <si>
    <t>5.1.0.7. Roda de conversa</t>
  </si>
  <si>
    <t>5.2. Segurança Alimentar e Apoio Social</t>
  </si>
  <si>
    <t>5.2.1. Apoio Emergencial</t>
  </si>
  <si>
    <t>5.2.1.1. Campanha</t>
  </si>
  <si>
    <t>5.2.2. Desenvolvimento de Capacidades</t>
  </si>
  <si>
    <t>5.2.2.1. Curso</t>
  </si>
  <si>
    <t>5.2.2.2. Encontro</t>
  </si>
  <si>
    <t>5.2.2.3. Oficina</t>
  </si>
  <si>
    <t>5.2.2.4. Orientação</t>
  </si>
  <si>
    <t>5.2.2.5. Palestra</t>
  </si>
  <si>
    <t>5.2.3. Redes</t>
  </si>
  <si>
    <t>5.2.3.1. Distribuição de gêneros alimentícios</t>
  </si>
  <si>
    <t>5.2.3.2. Distribuição de produtos diversos</t>
  </si>
  <si>
    <t>5.3. Trabalho Social com Grupos</t>
  </si>
  <si>
    <t>5.3.0.1. Ação de voluntariado</t>
  </si>
  <si>
    <t>5.3.0.2. Campanha</t>
  </si>
  <si>
    <t>5.3.0.3. Consulta social</t>
  </si>
  <si>
    <t>5.3.0.4. Curso</t>
  </si>
  <si>
    <t>5.3.0.5. Encontro</t>
  </si>
  <si>
    <t>5.3.0.6. Oficina</t>
  </si>
  <si>
    <t>5.3.0.7. Palestra</t>
  </si>
  <si>
    <t>5.3.0.8. Reunião</t>
  </si>
  <si>
    <t>5.3.0.9. Visita domiciliar e comunitária</t>
  </si>
  <si>
    <t>5.4. Assistência Especializada</t>
  </si>
  <si>
    <t>5.4.0.1. Concessão de financiamentos</t>
  </si>
  <si>
    <t>5.4.0.2. Orientações</t>
  </si>
  <si>
    <t>5.4.0.3. Referenciação de serviços</t>
  </si>
  <si>
    <t>Total do Programa Assistência</t>
  </si>
  <si>
    <t>6. Administração</t>
  </si>
  <si>
    <t>6.1. Deliberação</t>
  </si>
  <si>
    <t>6.2. Administração de Pessoal</t>
  </si>
  <si>
    <t>6.3. Logística e Patrimônio</t>
  </si>
  <si>
    <t>6.4. Gestão de Tecnologia da Informação e Telecomunicação</t>
  </si>
  <si>
    <t>6.5. Programação e Avaliação</t>
  </si>
  <si>
    <t>6.6. Amortização e Encargos de Financiamento</t>
  </si>
  <si>
    <t>6.7. Serviços Financeiros</t>
  </si>
  <si>
    <t>6.8. Controladoria, Auditoria e Fiscalização</t>
  </si>
  <si>
    <t>6.9. Relacionamento com Clientes</t>
  </si>
  <si>
    <t>6.10. Serviços Jurídicos</t>
  </si>
  <si>
    <t>Total do Programa Administração</t>
  </si>
  <si>
    <t>Total Geral</t>
  </si>
  <si>
    <t>Atividade / Modalidade / Realização</t>
  </si>
  <si>
    <t xml:space="preserve">Público </t>
  </si>
  <si>
    <t>Pessoas presentes</t>
  </si>
  <si>
    <t>Clientes presentes</t>
  </si>
  <si>
    <t>Clientes praticantes</t>
  </si>
  <si>
    <t>Diárias</t>
  </si>
  <si>
    <t>Núcleos e Redes Comunitários</t>
  </si>
  <si>
    <t>Pessoas beneficiadas</t>
  </si>
  <si>
    <t>Grupos de Idosos</t>
  </si>
  <si>
    <t>Grupos de Crianças</t>
  </si>
  <si>
    <t>Grupos de Adolescentes</t>
  </si>
  <si>
    <t>Grupos de Pais</t>
  </si>
  <si>
    <t>Grupos Sociais Intergeracionais</t>
  </si>
  <si>
    <t>Grupos de Voluntários</t>
  </si>
  <si>
    <t>Outros Grupos Sociais</t>
  </si>
  <si>
    <t>Odontologia</t>
  </si>
  <si>
    <t>Turismo Social (hospedagem)</t>
  </si>
  <si>
    <t>Turismo Social (excursões)</t>
  </si>
  <si>
    <t>Outros</t>
  </si>
  <si>
    <t>Acesso a conteúdos em domínios do Sesc</t>
  </si>
  <si>
    <t>Acesso a conteúdos do Sesc em outros domínios</t>
  </si>
  <si>
    <t>Audiência de rádio</t>
  </si>
  <si>
    <t>Transmissão de conteúdo via rádio</t>
  </si>
  <si>
    <t>Audiência de TV</t>
  </si>
  <si>
    <t>Transmissão de conteúdo via TV</t>
  </si>
  <si>
    <t>Livros publicados</t>
  </si>
  <si>
    <t>Exemplares de livros distribuídos</t>
  </si>
  <si>
    <t>Instituições beneficiadas com livros distribuídos</t>
  </si>
  <si>
    <t>Revistas publicadas</t>
  </si>
  <si>
    <t>Exemplares de revistas distribuídas</t>
  </si>
  <si>
    <t>Instituições beneficiadas com revistas distribuídas</t>
  </si>
  <si>
    <t>Outras publicações</t>
  </si>
  <si>
    <t>Outras Realizações</t>
  </si>
  <si>
    <t>Outras</t>
  </si>
  <si>
    <t>Plateia</t>
  </si>
  <si>
    <t>Arrecadação (Kg)</t>
  </si>
  <si>
    <t>Distribuição (Kg)</t>
  </si>
  <si>
    <t>Doadores</t>
  </si>
  <si>
    <t>Pessoas cadastradas</t>
  </si>
  <si>
    <t>Entidades cadastradas</t>
  </si>
  <si>
    <t>Vestuário</t>
  </si>
  <si>
    <t>Produtos de Higiene Pessoal</t>
  </si>
  <si>
    <t>Produtos de Limpeza</t>
  </si>
  <si>
    <t>Arrecadação (Unid.)</t>
  </si>
  <si>
    <t>Distribuição (Unid.)</t>
  </si>
  <si>
    <t>Beneficiados</t>
  </si>
  <si>
    <t>Entidades beneficiadas</t>
  </si>
  <si>
    <t>Matricula</t>
  </si>
  <si>
    <t>1º TRIMESTRE (JAN, FEV e MAR) DE 2017</t>
  </si>
  <si>
    <t>Departamento Regional do Estado do Piauí.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</si>
  <si>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</si>
  <si>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</si>
  <si>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1º SEMESTRE DE 2017</t>
  </si>
  <si>
    <t>3º TRIMESTRE (JULHO, AGOSTO E SETEMBRO) DE 2017</t>
  </si>
  <si>
    <t>3º TRIMESTRE (ABRIL, MAIO E JUNHO)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</si>
</sst>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theme="0" tint="-0.14996795556505021"/>
      </bottom>
      <diagonal/>
    </border>
    <border>
      <left/>
      <right style="medium">
        <color indexed="64"/>
      </right>
      <top style="hair">
        <color theme="0" tint="-0.14996795556505021"/>
      </top>
      <bottom/>
      <diagonal/>
    </border>
    <border>
      <left/>
      <right style="medium">
        <color indexed="64"/>
      </right>
      <top/>
      <bottom style="hair">
        <color theme="0" tint="-0.1499679555650502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44" fontId="0" fillId="0" borderId="2" xfId="1" applyFont="1" applyBorder="1"/>
    <xf numFmtId="44" fontId="0" fillId="0" borderId="3" xfId="1" applyFont="1" applyBorder="1"/>
    <xf numFmtId="44" fontId="0" fillId="0" borderId="0" xfId="1" applyFont="1"/>
    <xf numFmtId="44" fontId="0" fillId="2" borderId="3" xfId="1" applyFont="1" applyFill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0" fillId="4" borderId="0" xfId="0" applyFill="1"/>
    <xf numFmtId="44" fontId="0" fillId="4" borderId="0" xfId="1" applyFont="1" applyFill="1"/>
    <xf numFmtId="44" fontId="0" fillId="4" borderId="3" xfId="1" applyFont="1" applyFill="1" applyBorder="1"/>
    <xf numFmtId="44" fontId="0" fillId="0" borderId="6" xfId="1" applyFont="1" applyBorder="1"/>
    <xf numFmtId="44" fontId="0" fillId="0" borderId="7" xfId="1" applyFont="1" applyBorder="1"/>
    <xf numFmtId="44" fontId="2" fillId="0" borderId="3" xfId="1" applyFont="1" applyBorder="1" applyAlignment="1">
      <alignment horizontal="center" vertical="center" wrapText="1"/>
    </xf>
    <xf numFmtId="44" fontId="0" fillId="4" borderId="2" xfId="1" applyFont="1" applyFill="1" applyBorder="1"/>
    <xf numFmtId="0" fontId="2" fillId="4" borderId="12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3" xfId="0" applyFill="1" applyBorder="1" applyAlignment="1">
      <alignment horizontal="center"/>
    </xf>
    <xf numFmtId="44" fontId="1" fillId="0" borderId="1" xfId="0" applyNumberFormat="1" applyFont="1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44" fontId="0" fillId="0" borderId="4" xfId="1" applyFont="1" applyBorder="1"/>
    <xf numFmtId="0" fontId="1" fillId="3" borderId="9" xfId="0" applyFont="1" applyFill="1" applyBorder="1" applyAlignment="1">
      <alignment horizontal="center" vertical="center" wrapText="1"/>
    </xf>
    <xf numFmtId="44" fontId="0" fillId="0" borderId="0" xfId="0" applyNumberFormat="1"/>
    <xf numFmtId="0" fontId="1" fillId="3" borderId="9" xfId="0" applyFon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0"/>
  <sheetViews>
    <sheetView zoomScale="120" zoomScaleNormal="120" workbookViewId="0">
      <selection activeCell="A13" sqref="A13:XFD13"/>
    </sheetView>
  </sheetViews>
  <sheetFormatPr defaultRowHeight="15" x14ac:dyDescent="0.25"/>
  <cols>
    <col min="1" max="1" width="14.140625" customWidth="1"/>
    <col min="2" max="2" width="54.7109375" customWidth="1"/>
    <col min="3" max="3" width="20" style="8" bestFit="1" customWidth="1"/>
    <col min="4" max="4" width="15.5703125" customWidth="1"/>
    <col min="5" max="6" width="17.85546875" customWidth="1"/>
  </cols>
  <sheetData>
    <row r="1" spans="1:6" x14ac:dyDescent="0.25">
      <c r="A1" s="69" t="s">
        <v>0</v>
      </c>
      <c r="B1" s="69"/>
      <c r="C1" s="69"/>
      <c r="D1" s="69"/>
      <c r="E1" s="69"/>
      <c r="F1" s="69"/>
    </row>
    <row r="2" spans="1:6" x14ac:dyDescent="0.25">
      <c r="A2" s="70" t="s">
        <v>351</v>
      </c>
      <c r="B2" s="70"/>
      <c r="C2" s="70"/>
      <c r="D2" s="70"/>
      <c r="E2" s="70"/>
      <c r="F2" s="70"/>
    </row>
    <row r="3" spans="1:6" x14ac:dyDescent="0.25">
      <c r="A3" s="1" t="s">
        <v>1</v>
      </c>
    </row>
    <row r="4" spans="1:6" x14ac:dyDescent="0.25">
      <c r="A4" s="1" t="s">
        <v>352</v>
      </c>
    </row>
    <row r="5" spans="1:6" ht="15.75" thickBot="1" x14ac:dyDescent="0.3">
      <c r="F5" s="2" t="s">
        <v>2</v>
      </c>
    </row>
    <row r="6" spans="1:6" ht="15.75" thickBot="1" x14ac:dyDescent="0.3">
      <c r="A6" s="64" t="s">
        <v>3</v>
      </c>
      <c r="B6" s="64" t="s">
        <v>303</v>
      </c>
      <c r="C6" s="67" t="s">
        <v>4</v>
      </c>
      <c r="D6" s="68"/>
      <c r="E6" s="64" t="s">
        <v>5</v>
      </c>
      <c r="F6" s="64" t="s">
        <v>6</v>
      </c>
    </row>
    <row r="7" spans="1:6" ht="15.75" thickBot="1" x14ac:dyDescent="0.3">
      <c r="A7" s="65"/>
      <c r="B7" s="65"/>
      <c r="C7" s="67" t="s">
        <v>7</v>
      </c>
      <c r="D7" s="68"/>
      <c r="E7" s="65"/>
      <c r="F7" s="65"/>
    </row>
    <row r="8" spans="1:6" ht="15.75" thickBot="1" x14ac:dyDescent="0.3">
      <c r="A8" s="66"/>
      <c r="B8" s="66"/>
      <c r="C8" s="23" t="s">
        <v>8</v>
      </c>
      <c r="D8" s="23" t="s">
        <v>9</v>
      </c>
      <c r="E8" s="66"/>
      <c r="F8" s="66"/>
    </row>
    <row r="9" spans="1:6" x14ac:dyDescent="0.25">
      <c r="A9" s="13" t="s">
        <v>10</v>
      </c>
      <c r="B9" s="10" t="s">
        <v>11</v>
      </c>
      <c r="C9" s="20"/>
      <c r="D9" s="20"/>
      <c r="E9" s="33">
        <f>2153060</f>
        <v>2153060</v>
      </c>
      <c r="F9" s="33">
        <f>308074.6</f>
        <v>308074.59999999998</v>
      </c>
    </row>
    <row r="10" spans="1:6" x14ac:dyDescent="0.25">
      <c r="A10" s="3"/>
      <c r="B10" s="11" t="s">
        <v>12</v>
      </c>
      <c r="C10" s="17" t="s">
        <v>14</v>
      </c>
      <c r="D10" s="17">
        <v>42892</v>
      </c>
      <c r="E10" s="34"/>
      <c r="F10" s="34"/>
    </row>
    <row r="11" spans="1:6" x14ac:dyDescent="0.25">
      <c r="A11" s="3"/>
      <c r="B11" s="11" t="s">
        <v>13</v>
      </c>
      <c r="C11" s="17" t="s">
        <v>14</v>
      </c>
      <c r="D11" s="17">
        <v>77546</v>
      </c>
      <c r="E11" s="34"/>
      <c r="F11" s="34"/>
    </row>
    <row r="12" spans="1:6" x14ac:dyDescent="0.25">
      <c r="A12" s="3"/>
      <c r="B12" s="10" t="s">
        <v>15</v>
      </c>
      <c r="C12" s="21"/>
      <c r="D12" s="21"/>
      <c r="E12" s="34">
        <v>1009298</v>
      </c>
      <c r="F12" s="34">
        <v>104314.7</v>
      </c>
    </row>
    <row r="13" spans="1:6" x14ac:dyDescent="0.25">
      <c r="A13" s="3"/>
      <c r="B13" s="11" t="s">
        <v>16</v>
      </c>
      <c r="C13" s="17" t="s">
        <v>14</v>
      </c>
      <c r="D13" s="17">
        <f>25976+20650+20860+16452+17844</f>
        <v>101782</v>
      </c>
      <c r="E13" s="34"/>
      <c r="F13" s="34"/>
    </row>
    <row r="14" spans="1:6" x14ac:dyDescent="0.25">
      <c r="A14" s="3"/>
      <c r="B14" s="11" t="s">
        <v>17</v>
      </c>
      <c r="C14" s="17" t="s">
        <v>14</v>
      </c>
      <c r="D14" s="17"/>
      <c r="E14" s="34"/>
      <c r="F14" s="34"/>
    </row>
    <row r="15" spans="1:6" x14ac:dyDescent="0.25">
      <c r="A15" s="3"/>
      <c r="B15" s="11" t="s">
        <v>18</v>
      </c>
      <c r="C15" s="17" t="s">
        <v>19</v>
      </c>
      <c r="D15" s="17"/>
      <c r="E15" s="34"/>
      <c r="F15" s="34"/>
    </row>
    <row r="16" spans="1:6" x14ac:dyDescent="0.25">
      <c r="A16" s="3"/>
      <c r="B16" s="10" t="s">
        <v>20</v>
      </c>
      <c r="C16" s="21"/>
      <c r="D16" s="21"/>
      <c r="E16" s="34"/>
      <c r="F16" s="34"/>
    </row>
    <row r="17" spans="1:6" x14ac:dyDescent="0.25">
      <c r="A17" s="3"/>
      <c r="B17" s="11" t="s">
        <v>21</v>
      </c>
      <c r="C17" s="17" t="s">
        <v>14</v>
      </c>
      <c r="D17" s="17"/>
      <c r="E17" s="34"/>
      <c r="F17" s="34"/>
    </row>
    <row r="18" spans="1:6" x14ac:dyDescent="0.25">
      <c r="A18" s="3"/>
      <c r="B18" s="11" t="s">
        <v>22</v>
      </c>
      <c r="C18" s="17" t="s">
        <v>19</v>
      </c>
      <c r="D18" s="17"/>
      <c r="E18" s="34"/>
      <c r="F18" s="34"/>
    </row>
    <row r="19" spans="1:6" x14ac:dyDescent="0.25">
      <c r="A19" s="3"/>
      <c r="B19" s="10" t="s">
        <v>23</v>
      </c>
      <c r="C19" s="21"/>
      <c r="D19" s="21"/>
      <c r="E19" s="34">
        <v>26250</v>
      </c>
      <c r="F19" s="34">
        <v>5954.44</v>
      </c>
    </row>
    <row r="20" spans="1:6" x14ac:dyDescent="0.25">
      <c r="A20" s="3"/>
      <c r="B20" s="11" t="s">
        <v>24</v>
      </c>
      <c r="C20" s="17" t="s">
        <v>14</v>
      </c>
      <c r="D20" s="17"/>
      <c r="E20" s="34"/>
      <c r="F20" s="34"/>
    </row>
    <row r="21" spans="1:6" x14ac:dyDescent="0.25">
      <c r="A21" s="3"/>
      <c r="B21" s="11" t="s">
        <v>25</v>
      </c>
      <c r="C21" s="17" t="s">
        <v>14</v>
      </c>
      <c r="D21" s="17">
        <f>15069</f>
        <v>15069</v>
      </c>
      <c r="E21" s="34"/>
      <c r="F21" s="34"/>
    </row>
    <row r="22" spans="1:6" x14ac:dyDescent="0.25">
      <c r="A22" s="3"/>
      <c r="B22" s="11" t="s">
        <v>26</v>
      </c>
      <c r="C22" s="17" t="s">
        <v>14</v>
      </c>
      <c r="D22" s="17"/>
      <c r="E22" s="34"/>
      <c r="F22" s="34"/>
    </row>
    <row r="23" spans="1:6" x14ac:dyDescent="0.25">
      <c r="A23" s="3"/>
      <c r="B23" s="11" t="s">
        <v>27</v>
      </c>
      <c r="C23" s="17" t="s">
        <v>14</v>
      </c>
      <c r="D23" s="17"/>
      <c r="E23" s="34"/>
      <c r="F23" s="34"/>
    </row>
    <row r="24" spans="1:6" x14ac:dyDescent="0.25">
      <c r="A24" s="3"/>
      <c r="B24" s="10" t="s">
        <v>28</v>
      </c>
      <c r="C24" s="21"/>
      <c r="D24" s="21"/>
      <c r="E24" s="34">
        <v>313504</v>
      </c>
      <c r="F24" s="34">
        <v>50908.7</v>
      </c>
    </row>
    <row r="25" spans="1:6" x14ac:dyDescent="0.25">
      <c r="A25" s="3"/>
      <c r="B25" s="11" t="s">
        <v>29</v>
      </c>
      <c r="C25" s="21"/>
      <c r="D25" s="21"/>
      <c r="E25" s="34"/>
      <c r="F25" s="34"/>
    </row>
    <row r="26" spans="1:6" x14ac:dyDescent="0.25">
      <c r="A26" s="3"/>
      <c r="B26" s="11" t="s">
        <v>30</v>
      </c>
      <c r="C26" s="17" t="s">
        <v>14</v>
      </c>
      <c r="D26" s="17">
        <f>77656</f>
        <v>77656</v>
      </c>
      <c r="E26" s="34"/>
      <c r="F26" s="34"/>
    </row>
    <row r="27" spans="1:6" x14ac:dyDescent="0.25">
      <c r="A27" s="3"/>
      <c r="B27" s="11" t="s">
        <v>31</v>
      </c>
      <c r="C27" s="17" t="s">
        <v>14</v>
      </c>
      <c r="D27" s="17"/>
      <c r="E27" s="34"/>
      <c r="F27" s="34"/>
    </row>
    <row r="28" spans="1:6" x14ac:dyDescent="0.25">
      <c r="A28" s="3"/>
      <c r="B28" s="11" t="s">
        <v>32</v>
      </c>
      <c r="C28" s="17" t="s">
        <v>43</v>
      </c>
      <c r="D28" s="17"/>
      <c r="E28" s="34"/>
      <c r="F28" s="34"/>
    </row>
    <row r="29" spans="1:6" x14ac:dyDescent="0.25">
      <c r="A29" s="3"/>
      <c r="B29" s="11" t="s">
        <v>33</v>
      </c>
      <c r="C29" s="21"/>
      <c r="D29" s="21"/>
      <c r="E29" s="34"/>
      <c r="F29" s="34"/>
    </row>
    <row r="30" spans="1:6" x14ac:dyDescent="0.25">
      <c r="A30" s="3"/>
      <c r="B30" s="11" t="s">
        <v>34</v>
      </c>
      <c r="C30" s="17" t="s">
        <v>14</v>
      </c>
      <c r="D30" s="17">
        <f>58237</f>
        <v>58237</v>
      </c>
      <c r="E30" s="34"/>
      <c r="F30" s="34"/>
    </row>
    <row r="31" spans="1:6" x14ac:dyDescent="0.25">
      <c r="A31" s="3"/>
      <c r="B31" s="11" t="s">
        <v>35</v>
      </c>
      <c r="C31" s="17" t="s">
        <v>14</v>
      </c>
      <c r="D31" s="17"/>
      <c r="E31" s="34"/>
      <c r="F31" s="34"/>
    </row>
    <row r="32" spans="1:6" x14ac:dyDescent="0.25">
      <c r="A32" s="3"/>
      <c r="B32" s="11" t="s">
        <v>36</v>
      </c>
      <c r="C32" s="17" t="s">
        <v>43</v>
      </c>
      <c r="D32" s="17"/>
      <c r="E32" s="34"/>
      <c r="F32" s="34"/>
    </row>
    <row r="33" spans="1:6" x14ac:dyDescent="0.25">
      <c r="A33" s="3"/>
      <c r="B33" s="11" t="s">
        <v>37</v>
      </c>
      <c r="C33" s="21"/>
      <c r="D33" s="21"/>
      <c r="E33" s="34"/>
      <c r="F33" s="34"/>
    </row>
    <row r="34" spans="1:6" x14ac:dyDescent="0.25">
      <c r="A34" s="3"/>
      <c r="B34" s="11" t="s">
        <v>38</v>
      </c>
      <c r="C34" s="17" t="s">
        <v>14</v>
      </c>
      <c r="D34" s="17"/>
      <c r="E34" s="34"/>
      <c r="F34" s="34"/>
    </row>
    <row r="35" spans="1:6" x14ac:dyDescent="0.25">
      <c r="A35" s="3"/>
      <c r="B35" s="11" t="s">
        <v>39</v>
      </c>
      <c r="C35" s="17" t="s">
        <v>14</v>
      </c>
      <c r="D35" s="17">
        <f>630</f>
        <v>630</v>
      </c>
      <c r="E35" s="34"/>
      <c r="F35" s="34"/>
    </row>
    <row r="36" spans="1:6" x14ac:dyDescent="0.25">
      <c r="A36" s="3"/>
      <c r="B36" s="11" t="s">
        <v>40</v>
      </c>
      <c r="C36" s="17" t="s">
        <v>14</v>
      </c>
      <c r="D36" s="17"/>
      <c r="E36" s="34"/>
      <c r="F36" s="34"/>
    </row>
    <row r="37" spans="1:6" x14ac:dyDescent="0.25">
      <c r="A37" s="3"/>
      <c r="B37" s="11" t="s">
        <v>41</v>
      </c>
      <c r="C37" s="17" t="s">
        <v>43</v>
      </c>
      <c r="D37" s="17"/>
      <c r="E37" s="34"/>
      <c r="F37" s="34"/>
    </row>
    <row r="38" spans="1:6" x14ac:dyDescent="0.25">
      <c r="A38" s="3"/>
      <c r="B38" s="11" t="s">
        <v>42</v>
      </c>
      <c r="C38" s="17" t="s">
        <v>14</v>
      </c>
      <c r="D38" s="17"/>
      <c r="E38" s="34"/>
      <c r="F38" s="34"/>
    </row>
    <row r="39" spans="1:6" x14ac:dyDescent="0.25">
      <c r="A39" s="3"/>
      <c r="B39" s="10" t="s">
        <v>44</v>
      </c>
      <c r="C39" s="21"/>
      <c r="D39" s="21"/>
      <c r="E39" s="44">
        <v>270401</v>
      </c>
      <c r="F39" s="44">
        <v>32784.050000000003</v>
      </c>
    </row>
    <row r="40" spans="1:6" x14ac:dyDescent="0.25">
      <c r="A40" s="3"/>
      <c r="B40" s="11" t="s">
        <v>45</v>
      </c>
      <c r="C40" s="17" t="s">
        <v>14</v>
      </c>
      <c r="D40" s="17">
        <f>14596</f>
        <v>14596</v>
      </c>
      <c r="E40" s="34"/>
      <c r="F40" s="34"/>
    </row>
    <row r="41" spans="1:6" x14ac:dyDescent="0.25">
      <c r="A41" s="3"/>
      <c r="B41" s="11" t="s">
        <v>46</v>
      </c>
      <c r="C41" s="17" t="s">
        <v>14</v>
      </c>
      <c r="D41" s="17"/>
      <c r="E41" s="34"/>
      <c r="F41" s="34"/>
    </row>
    <row r="42" spans="1:6" x14ac:dyDescent="0.25">
      <c r="A42" s="3"/>
      <c r="B42" s="11" t="s">
        <v>47</v>
      </c>
      <c r="C42" s="17" t="s">
        <v>43</v>
      </c>
      <c r="D42" s="17"/>
      <c r="E42" s="34"/>
      <c r="F42" s="34"/>
    </row>
    <row r="43" spans="1:6" x14ac:dyDescent="0.25">
      <c r="A43" s="3"/>
      <c r="B43" s="10" t="s">
        <v>48</v>
      </c>
      <c r="C43" s="21"/>
      <c r="D43" s="21"/>
      <c r="E43" s="34">
        <v>186735</v>
      </c>
      <c r="F43" s="34">
        <v>0</v>
      </c>
    </row>
    <row r="44" spans="1:6" x14ac:dyDescent="0.25">
      <c r="A44" s="3"/>
      <c r="B44" s="11" t="s">
        <v>49</v>
      </c>
      <c r="C44" s="21"/>
      <c r="D44" s="21"/>
      <c r="E44" s="34"/>
      <c r="F44" s="34"/>
    </row>
    <row r="45" spans="1:6" x14ac:dyDescent="0.25">
      <c r="A45" s="3"/>
      <c r="B45" s="11" t="s">
        <v>50</v>
      </c>
      <c r="C45" s="17" t="s">
        <v>14</v>
      </c>
      <c r="D45" s="17"/>
      <c r="E45" s="34"/>
      <c r="F45" s="34"/>
    </row>
    <row r="46" spans="1:6" x14ac:dyDescent="0.25">
      <c r="A46" s="3"/>
      <c r="B46" s="11" t="s">
        <v>51</v>
      </c>
      <c r="C46" s="17" t="s">
        <v>43</v>
      </c>
      <c r="D46" s="17"/>
      <c r="E46" s="34"/>
      <c r="F46" s="34"/>
    </row>
    <row r="47" spans="1:6" x14ac:dyDescent="0.25">
      <c r="A47" s="3"/>
      <c r="B47" s="11" t="s">
        <v>52</v>
      </c>
      <c r="C47" s="17" t="s">
        <v>43</v>
      </c>
      <c r="D47" s="17"/>
      <c r="E47" s="34"/>
      <c r="F47" s="34"/>
    </row>
    <row r="48" spans="1:6" x14ac:dyDescent="0.25">
      <c r="A48" s="3"/>
      <c r="B48" s="11" t="s">
        <v>53</v>
      </c>
      <c r="C48" s="17" t="s">
        <v>14</v>
      </c>
      <c r="D48" s="17"/>
      <c r="E48" s="34"/>
      <c r="F48" s="34"/>
    </row>
    <row r="49" spans="1:6" x14ac:dyDescent="0.25">
      <c r="A49" s="3"/>
      <c r="B49" s="11" t="s">
        <v>54</v>
      </c>
      <c r="C49" s="17" t="s">
        <v>43</v>
      </c>
      <c r="D49" s="17"/>
      <c r="E49" s="34"/>
      <c r="F49" s="34"/>
    </row>
    <row r="50" spans="1:6" x14ac:dyDescent="0.25">
      <c r="A50" s="3"/>
      <c r="B50" s="11" t="s">
        <v>55</v>
      </c>
      <c r="C50" s="17" t="s">
        <v>80</v>
      </c>
      <c r="D50" s="17"/>
      <c r="E50" s="34"/>
      <c r="F50" s="34"/>
    </row>
    <row r="51" spans="1:6" x14ac:dyDescent="0.25">
      <c r="A51" s="3"/>
      <c r="B51" s="11" t="s">
        <v>56</v>
      </c>
      <c r="C51" s="17" t="s">
        <v>80</v>
      </c>
      <c r="D51" s="17"/>
      <c r="E51" s="34"/>
      <c r="F51" s="34"/>
    </row>
    <row r="52" spans="1:6" x14ac:dyDescent="0.25">
      <c r="A52" s="3"/>
      <c r="B52" s="11" t="s">
        <v>57</v>
      </c>
      <c r="C52" s="21"/>
      <c r="D52" s="21"/>
      <c r="E52" s="34"/>
      <c r="F52" s="34"/>
    </row>
    <row r="53" spans="1:6" x14ac:dyDescent="0.25">
      <c r="A53" s="3"/>
      <c r="B53" s="11" t="s">
        <v>58</v>
      </c>
      <c r="C53" s="17" t="s">
        <v>43</v>
      </c>
      <c r="D53" s="17"/>
      <c r="E53" s="34"/>
      <c r="F53" s="34"/>
    </row>
    <row r="54" spans="1:6" x14ac:dyDescent="0.25">
      <c r="A54" s="3"/>
      <c r="B54" s="11" t="s">
        <v>59</v>
      </c>
      <c r="C54" s="17" t="s">
        <v>14</v>
      </c>
      <c r="D54" s="17"/>
      <c r="E54" s="34"/>
      <c r="F54" s="34"/>
    </row>
    <row r="55" spans="1:6" x14ac:dyDescent="0.25">
      <c r="A55" s="3"/>
      <c r="B55" s="11" t="s">
        <v>60</v>
      </c>
      <c r="C55" s="17" t="s">
        <v>43</v>
      </c>
      <c r="D55" s="17"/>
      <c r="E55" s="34"/>
      <c r="F55" s="34"/>
    </row>
    <row r="56" spans="1:6" x14ac:dyDescent="0.25">
      <c r="A56" s="3"/>
      <c r="B56" s="11" t="s">
        <v>61</v>
      </c>
      <c r="C56" s="17" t="s">
        <v>43</v>
      </c>
      <c r="D56" s="17"/>
      <c r="E56" s="34"/>
      <c r="F56" s="34"/>
    </row>
    <row r="57" spans="1:6" x14ac:dyDescent="0.25">
      <c r="A57" s="3"/>
      <c r="B57" s="11" t="s">
        <v>62</v>
      </c>
      <c r="C57" s="17" t="s">
        <v>14</v>
      </c>
      <c r="D57" s="17"/>
      <c r="E57" s="34"/>
      <c r="F57" s="34"/>
    </row>
    <row r="58" spans="1:6" x14ac:dyDescent="0.25">
      <c r="A58" s="3"/>
      <c r="B58" s="11" t="s">
        <v>63</v>
      </c>
      <c r="C58" s="17" t="s">
        <v>43</v>
      </c>
      <c r="D58" s="17"/>
      <c r="E58" s="34"/>
      <c r="F58" s="34"/>
    </row>
    <row r="59" spans="1:6" x14ac:dyDescent="0.25">
      <c r="A59" s="3"/>
      <c r="B59" s="11" t="s">
        <v>64</v>
      </c>
      <c r="C59" s="17" t="s">
        <v>80</v>
      </c>
      <c r="D59" s="17"/>
      <c r="E59" s="34"/>
      <c r="F59" s="34"/>
    </row>
    <row r="60" spans="1:6" x14ac:dyDescent="0.25">
      <c r="A60" s="3"/>
      <c r="B60" s="11" t="s">
        <v>65</v>
      </c>
      <c r="C60" s="17" t="s">
        <v>80</v>
      </c>
      <c r="D60" s="17"/>
      <c r="E60" s="34"/>
      <c r="F60" s="34"/>
    </row>
    <row r="61" spans="1:6" x14ac:dyDescent="0.25">
      <c r="A61" s="3"/>
      <c r="B61" s="11" t="s">
        <v>66</v>
      </c>
      <c r="C61" s="21"/>
      <c r="D61" s="21"/>
      <c r="E61" s="34"/>
      <c r="F61" s="34"/>
    </row>
    <row r="62" spans="1:6" x14ac:dyDescent="0.25">
      <c r="A62" s="3"/>
      <c r="B62" s="11" t="s">
        <v>67</v>
      </c>
      <c r="C62" s="17" t="s">
        <v>14</v>
      </c>
      <c r="D62" s="17"/>
      <c r="E62" s="34"/>
      <c r="F62" s="34"/>
    </row>
    <row r="63" spans="1:6" x14ac:dyDescent="0.25">
      <c r="A63" s="3"/>
      <c r="B63" s="11" t="s">
        <v>68</v>
      </c>
      <c r="C63" s="17" t="s">
        <v>43</v>
      </c>
      <c r="D63" s="17"/>
      <c r="E63" s="34"/>
      <c r="F63" s="34"/>
    </row>
    <row r="64" spans="1:6" x14ac:dyDescent="0.25">
      <c r="A64" s="3"/>
      <c r="B64" s="11" t="s">
        <v>69</v>
      </c>
      <c r="C64" s="17" t="s">
        <v>43</v>
      </c>
      <c r="D64" s="17"/>
      <c r="E64" s="34"/>
      <c r="F64" s="34"/>
    </row>
    <row r="65" spans="1:6" x14ac:dyDescent="0.25">
      <c r="A65" s="3"/>
      <c r="B65" s="11" t="s">
        <v>70</v>
      </c>
      <c r="C65" s="17" t="s">
        <v>14</v>
      </c>
      <c r="D65" s="17"/>
      <c r="E65" s="34"/>
      <c r="F65" s="34"/>
    </row>
    <row r="66" spans="1:6" x14ac:dyDescent="0.25">
      <c r="A66" s="3"/>
      <c r="B66" s="11" t="s">
        <v>71</v>
      </c>
      <c r="C66" s="17" t="s">
        <v>43</v>
      </c>
      <c r="D66" s="17"/>
      <c r="E66" s="34"/>
      <c r="F66" s="34"/>
    </row>
    <row r="67" spans="1:6" x14ac:dyDescent="0.25">
      <c r="A67" s="3"/>
      <c r="B67" s="11" t="s">
        <v>72</v>
      </c>
      <c r="C67" s="17" t="s">
        <v>80</v>
      </c>
      <c r="D67" s="17"/>
      <c r="E67" s="34"/>
      <c r="F67" s="34"/>
    </row>
    <row r="68" spans="1:6" x14ac:dyDescent="0.25">
      <c r="A68" s="3"/>
      <c r="B68" s="11" t="s">
        <v>73</v>
      </c>
      <c r="C68" s="17" t="s">
        <v>80</v>
      </c>
      <c r="D68" s="17"/>
      <c r="E68" s="34"/>
      <c r="F68" s="34"/>
    </row>
    <row r="69" spans="1:6" x14ac:dyDescent="0.25">
      <c r="A69" s="3"/>
      <c r="B69" s="11" t="s">
        <v>74</v>
      </c>
      <c r="C69" s="17" t="s">
        <v>80</v>
      </c>
      <c r="D69" s="17"/>
      <c r="E69" s="34"/>
      <c r="F69" s="34"/>
    </row>
    <row r="70" spans="1:6" x14ac:dyDescent="0.25">
      <c r="A70" s="3"/>
      <c r="B70" s="11" t="s">
        <v>75</v>
      </c>
      <c r="C70" s="21"/>
      <c r="D70" s="21"/>
      <c r="E70" s="34"/>
      <c r="F70" s="34"/>
    </row>
    <row r="71" spans="1:6" ht="25.5" x14ac:dyDescent="0.25">
      <c r="A71" s="3"/>
      <c r="B71" s="11" t="s">
        <v>76</v>
      </c>
      <c r="C71" s="24" t="s">
        <v>322</v>
      </c>
      <c r="D71" s="19"/>
      <c r="E71" s="34"/>
      <c r="F71" s="34"/>
    </row>
    <row r="72" spans="1:6" ht="28.5" customHeight="1" x14ac:dyDescent="0.25">
      <c r="A72" s="3"/>
      <c r="B72" s="11"/>
      <c r="C72" s="24" t="s">
        <v>323</v>
      </c>
      <c r="D72" s="19"/>
      <c r="E72" s="34"/>
      <c r="F72" s="34"/>
    </row>
    <row r="73" spans="1:6" x14ac:dyDescent="0.25">
      <c r="A73" s="3"/>
      <c r="B73" s="11" t="s">
        <v>77</v>
      </c>
      <c r="C73" s="17" t="s">
        <v>324</v>
      </c>
      <c r="D73" s="19"/>
      <c r="E73" s="34"/>
      <c r="F73" s="34"/>
    </row>
    <row r="74" spans="1:6" ht="25.5" x14ac:dyDescent="0.25">
      <c r="A74" s="3"/>
      <c r="B74" s="11"/>
      <c r="C74" s="17" t="s">
        <v>325</v>
      </c>
      <c r="D74" s="19"/>
      <c r="E74" s="34"/>
      <c r="F74" s="34"/>
    </row>
    <row r="75" spans="1:6" x14ac:dyDescent="0.25">
      <c r="A75" s="3"/>
      <c r="B75" s="11" t="s">
        <v>78</v>
      </c>
      <c r="C75" s="17" t="s">
        <v>326</v>
      </c>
      <c r="D75" s="19"/>
      <c r="E75" s="34"/>
      <c r="F75" s="34"/>
    </row>
    <row r="76" spans="1:6" ht="25.5" x14ac:dyDescent="0.25">
      <c r="A76" s="3"/>
      <c r="B76" s="11"/>
      <c r="C76" s="17" t="s">
        <v>327</v>
      </c>
      <c r="D76" s="19"/>
      <c r="E76" s="34"/>
      <c r="F76" s="34"/>
    </row>
    <row r="77" spans="1:6" x14ac:dyDescent="0.25">
      <c r="A77" s="3"/>
      <c r="B77" s="11" t="s">
        <v>79</v>
      </c>
      <c r="C77" s="17" t="s">
        <v>328</v>
      </c>
      <c r="D77" s="19"/>
      <c r="E77" s="34"/>
      <c r="F77" s="34"/>
    </row>
    <row r="78" spans="1:6" ht="25.5" x14ac:dyDescent="0.25">
      <c r="A78" s="3"/>
      <c r="B78" s="11"/>
      <c r="C78" s="17" t="s">
        <v>329</v>
      </c>
      <c r="D78" s="19"/>
      <c r="E78" s="34"/>
      <c r="F78" s="34"/>
    </row>
    <row r="79" spans="1:6" ht="38.25" x14ac:dyDescent="0.25">
      <c r="A79" s="3"/>
      <c r="B79" s="11"/>
      <c r="C79" s="17" t="s">
        <v>330</v>
      </c>
      <c r="D79" s="19"/>
      <c r="E79" s="34"/>
      <c r="F79" s="34"/>
    </row>
    <row r="80" spans="1:6" x14ac:dyDescent="0.25">
      <c r="A80" s="3"/>
      <c r="B80" s="11"/>
      <c r="C80" s="17" t="s">
        <v>331</v>
      </c>
      <c r="D80" s="19"/>
      <c r="E80" s="34"/>
      <c r="F80" s="34"/>
    </row>
    <row r="81" spans="1:6" ht="25.5" x14ac:dyDescent="0.25">
      <c r="A81" s="3"/>
      <c r="B81" s="11"/>
      <c r="C81" s="17" t="s">
        <v>332</v>
      </c>
      <c r="D81" s="19"/>
      <c r="E81" s="34"/>
      <c r="F81" s="34"/>
    </row>
    <row r="82" spans="1:6" ht="38.25" x14ac:dyDescent="0.25">
      <c r="A82" s="3"/>
      <c r="B82" s="11"/>
      <c r="C82" s="17" t="s">
        <v>333</v>
      </c>
      <c r="D82" s="19"/>
      <c r="E82" s="34"/>
      <c r="F82" s="34"/>
    </row>
    <row r="83" spans="1:6" x14ac:dyDescent="0.25">
      <c r="A83" s="3"/>
      <c r="B83" s="11"/>
      <c r="C83" s="17" t="s">
        <v>334</v>
      </c>
      <c r="D83" s="19"/>
      <c r="E83" s="34"/>
      <c r="F83" s="34"/>
    </row>
    <row r="84" spans="1:6" x14ac:dyDescent="0.25">
      <c r="A84" s="3"/>
      <c r="B84" s="25" t="s">
        <v>335</v>
      </c>
      <c r="C84" s="17" t="s">
        <v>336</v>
      </c>
      <c r="D84" s="19"/>
      <c r="E84" s="22"/>
      <c r="F84" s="22"/>
    </row>
    <row r="85" spans="1:6" x14ac:dyDescent="0.25">
      <c r="A85" s="3"/>
      <c r="B85" s="10" t="s">
        <v>81</v>
      </c>
      <c r="C85" s="22"/>
      <c r="D85" s="22"/>
      <c r="E85" s="34">
        <v>95104</v>
      </c>
      <c r="F85" s="34">
        <v>2572</v>
      </c>
    </row>
    <row r="86" spans="1:6" x14ac:dyDescent="0.25">
      <c r="A86" s="3"/>
      <c r="B86" s="10" t="s">
        <v>82</v>
      </c>
      <c r="C86" s="22"/>
      <c r="D86" s="22"/>
      <c r="E86" s="34">
        <v>1354025</v>
      </c>
      <c r="F86" s="34">
        <v>275481.68</v>
      </c>
    </row>
    <row r="87" spans="1:6" x14ac:dyDescent="0.25">
      <c r="A87" s="3"/>
      <c r="B87" s="10" t="s">
        <v>83</v>
      </c>
      <c r="C87" s="22"/>
      <c r="D87" s="22"/>
      <c r="E87" s="34"/>
      <c r="F87" s="34"/>
    </row>
    <row r="88" spans="1:6" x14ac:dyDescent="0.25">
      <c r="A88" s="3"/>
      <c r="B88" s="10" t="s">
        <v>84</v>
      </c>
      <c r="C88" s="22"/>
      <c r="D88" s="22"/>
      <c r="E88" s="34"/>
      <c r="F88" s="34"/>
    </row>
    <row r="89" spans="1:6" x14ac:dyDescent="0.25">
      <c r="A89" s="3"/>
      <c r="B89" s="10" t="s">
        <v>85</v>
      </c>
      <c r="C89" s="22"/>
      <c r="D89" s="22"/>
      <c r="E89" s="34">
        <v>416307</v>
      </c>
      <c r="F89" s="34">
        <v>84873.41</v>
      </c>
    </row>
    <row r="90" spans="1:6" x14ac:dyDescent="0.25">
      <c r="A90" s="3"/>
      <c r="B90" s="10" t="s">
        <v>86</v>
      </c>
      <c r="C90" s="22"/>
      <c r="D90" s="22"/>
      <c r="E90" s="34"/>
      <c r="F90" s="34"/>
    </row>
    <row r="91" spans="1:6" x14ac:dyDescent="0.25">
      <c r="A91" s="3"/>
      <c r="B91" s="10" t="s">
        <v>87</v>
      </c>
      <c r="C91" s="22"/>
      <c r="D91" s="22"/>
      <c r="E91" s="34"/>
      <c r="F91" s="34"/>
    </row>
    <row r="92" spans="1:6" x14ac:dyDescent="0.25">
      <c r="A92" s="3"/>
      <c r="B92" s="10" t="s">
        <v>88</v>
      </c>
      <c r="C92" s="22"/>
      <c r="D92" s="22"/>
      <c r="E92" s="34"/>
      <c r="F92" s="34"/>
    </row>
    <row r="93" spans="1:6" ht="15.75" thickBot="1" x14ac:dyDescent="0.3">
      <c r="A93" s="3"/>
      <c r="B93" s="10" t="s">
        <v>89</v>
      </c>
      <c r="C93" s="22"/>
      <c r="D93" s="22"/>
      <c r="E93" s="34">
        <v>2210000</v>
      </c>
      <c r="F93" s="34">
        <v>32712.05</v>
      </c>
    </row>
    <row r="94" spans="1:6" ht="15.75" customHeight="1" thickBot="1" x14ac:dyDescent="0.3">
      <c r="A94" s="60" t="s">
        <v>90</v>
      </c>
      <c r="B94" s="61"/>
      <c r="C94" s="61"/>
      <c r="D94" s="62"/>
      <c r="E94" s="52">
        <f>SUM(E9:E93)</f>
        <v>8034684</v>
      </c>
      <c r="F94" s="52">
        <f>SUM(F9:F93)</f>
        <v>897675.63</v>
      </c>
    </row>
    <row r="95" spans="1:6" ht="15.75" thickBot="1" x14ac:dyDescent="0.3">
      <c r="A95" s="64" t="s">
        <v>3</v>
      </c>
      <c r="B95" s="64" t="s">
        <v>303</v>
      </c>
      <c r="C95" s="67" t="s">
        <v>4</v>
      </c>
      <c r="D95" s="68"/>
      <c r="E95" s="64" t="s">
        <v>5</v>
      </c>
      <c r="F95" s="64" t="s">
        <v>6</v>
      </c>
    </row>
    <row r="96" spans="1:6" ht="15.75" thickBot="1" x14ac:dyDescent="0.3">
      <c r="A96" s="65"/>
      <c r="B96" s="65"/>
      <c r="C96" s="67" t="s">
        <v>7</v>
      </c>
      <c r="D96" s="68"/>
      <c r="E96" s="65"/>
      <c r="F96" s="65"/>
    </row>
    <row r="97" spans="1:6" ht="15.75" thickBot="1" x14ac:dyDescent="0.3">
      <c r="A97" s="66"/>
      <c r="B97" s="66"/>
      <c r="C97" s="23" t="s">
        <v>8</v>
      </c>
      <c r="D97" s="23" t="s">
        <v>9</v>
      </c>
      <c r="E97" s="66"/>
      <c r="F97" s="66"/>
    </row>
    <row r="98" spans="1:6" x14ac:dyDescent="0.25">
      <c r="A98" s="13" t="s">
        <v>91</v>
      </c>
      <c r="B98" s="5" t="s">
        <v>92</v>
      </c>
      <c r="C98" s="22"/>
      <c r="D98" s="22"/>
      <c r="E98" s="43">
        <f>3238730</f>
        <v>3238730</v>
      </c>
      <c r="F98" s="48">
        <v>232974.99</v>
      </c>
    </row>
    <row r="99" spans="1:6" x14ac:dyDescent="0.25">
      <c r="A99" s="4"/>
      <c r="B99" s="6" t="s">
        <v>93</v>
      </c>
      <c r="C99" s="18" t="s">
        <v>97</v>
      </c>
      <c r="D99" s="7">
        <f>10424</f>
        <v>10424</v>
      </c>
      <c r="E99" s="43"/>
      <c r="F99" s="44"/>
    </row>
    <row r="100" spans="1:6" x14ac:dyDescent="0.25">
      <c r="A100" s="4"/>
      <c r="B100" s="6" t="s">
        <v>94</v>
      </c>
      <c r="C100" s="18" t="s">
        <v>98</v>
      </c>
      <c r="D100" s="7">
        <f>111736</f>
        <v>111736</v>
      </c>
      <c r="E100" s="43"/>
      <c r="F100" s="44"/>
    </row>
    <row r="101" spans="1:6" x14ac:dyDescent="0.25">
      <c r="A101" s="4"/>
      <c r="B101" s="6" t="s">
        <v>95</v>
      </c>
      <c r="C101" s="18" t="s">
        <v>99</v>
      </c>
      <c r="D101" s="7">
        <f>54976</f>
        <v>54976</v>
      </c>
      <c r="E101" s="43"/>
      <c r="F101" s="44"/>
    </row>
    <row r="102" spans="1:6" x14ac:dyDescent="0.25">
      <c r="A102" s="4"/>
      <c r="B102" s="6" t="s">
        <v>96</v>
      </c>
      <c r="C102" s="18" t="s">
        <v>80</v>
      </c>
      <c r="D102" s="7"/>
      <c r="E102" s="43"/>
      <c r="F102" s="44"/>
    </row>
    <row r="103" spans="1:6" x14ac:dyDescent="0.25">
      <c r="A103" s="4"/>
      <c r="B103" s="5" t="s">
        <v>100</v>
      </c>
      <c r="C103" s="22"/>
      <c r="D103" s="22"/>
      <c r="E103" s="43">
        <f>608680</f>
        <v>608680</v>
      </c>
      <c r="F103" s="44">
        <v>85035</v>
      </c>
    </row>
    <row r="104" spans="1:6" x14ac:dyDescent="0.25">
      <c r="A104" s="4"/>
      <c r="B104" s="6" t="s">
        <v>101</v>
      </c>
      <c r="C104" s="18" t="s">
        <v>97</v>
      </c>
      <c r="D104" s="7">
        <f>10424</f>
        <v>10424</v>
      </c>
      <c r="E104" s="43"/>
      <c r="F104" s="44"/>
    </row>
    <row r="105" spans="1:6" x14ac:dyDescent="0.25">
      <c r="A105" s="4"/>
      <c r="B105" s="6" t="s">
        <v>102</v>
      </c>
      <c r="C105" s="18" t="s">
        <v>80</v>
      </c>
      <c r="D105" s="7">
        <f>2143</f>
        <v>2143</v>
      </c>
      <c r="E105" s="43"/>
      <c r="F105" s="44"/>
    </row>
    <row r="106" spans="1:6" x14ac:dyDescent="0.25">
      <c r="A106" s="4"/>
      <c r="B106" s="5" t="s">
        <v>103</v>
      </c>
      <c r="C106" s="22"/>
      <c r="D106" s="22"/>
      <c r="E106" s="43">
        <f>738085</f>
        <v>738085</v>
      </c>
      <c r="F106" s="44">
        <v>43648.15</v>
      </c>
    </row>
    <row r="107" spans="1:6" x14ac:dyDescent="0.25">
      <c r="A107" s="4"/>
      <c r="B107" s="6" t="s">
        <v>104</v>
      </c>
      <c r="C107" s="18" t="s">
        <v>43</v>
      </c>
      <c r="D107" s="7"/>
      <c r="E107" s="43"/>
      <c r="F107" s="44"/>
    </row>
    <row r="108" spans="1:6" x14ac:dyDescent="0.25">
      <c r="A108" s="4"/>
      <c r="B108" s="6" t="s">
        <v>105</v>
      </c>
      <c r="C108" s="18" t="s">
        <v>14</v>
      </c>
      <c r="D108" s="7"/>
      <c r="E108" s="43"/>
      <c r="F108" s="44"/>
    </row>
    <row r="109" spans="1:6" x14ac:dyDescent="0.25">
      <c r="A109" s="4"/>
      <c r="B109" s="6" t="s">
        <v>106</v>
      </c>
      <c r="C109" s="18" t="s">
        <v>80</v>
      </c>
      <c r="D109" s="7"/>
      <c r="E109" s="35"/>
      <c r="F109" s="34"/>
    </row>
    <row r="110" spans="1:6" x14ac:dyDescent="0.25">
      <c r="A110" s="4"/>
      <c r="B110" s="6" t="s">
        <v>107</v>
      </c>
      <c r="C110" s="18" t="s">
        <v>43</v>
      </c>
      <c r="D110" s="7">
        <v>1995</v>
      </c>
      <c r="E110" s="35"/>
      <c r="F110" s="34"/>
    </row>
    <row r="111" spans="1:6" x14ac:dyDescent="0.25">
      <c r="A111" s="4"/>
      <c r="B111" s="6" t="s">
        <v>108</v>
      </c>
      <c r="C111" s="18" t="s">
        <v>14</v>
      </c>
      <c r="D111" s="7">
        <f>30</f>
        <v>30</v>
      </c>
      <c r="E111" s="35"/>
      <c r="F111" s="34"/>
    </row>
    <row r="112" spans="1:6" x14ac:dyDescent="0.25">
      <c r="A112" s="4"/>
      <c r="B112" s="6" t="s">
        <v>109</v>
      </c>
      <c r="C112" s="18" t="s">
        <v>80</v>
      </c>
      <c r="D112" s="7">
        <v>1523</v>
      </c>
      <c r="E112" s="35"/>
      <c r="F112" s="34"/>
    </row>
    <row r="113" spans="1:6" x14ac:dyDescent="0.25">
      <c r="A113" s="4"/>
      <c r="B113" s="6" t="s">
        <v>110</v>
      </c>
      <c r="C113" s="18" t="s">
        <v>43</v>
      </c>
      <c r="D113" s="7">
        <v>3121</v>
      </c>
      <c r="E113" s="35"/>
      <c r="F113" s="34"/>
    </row>
    <row r="114" spans="1:6" x14ac:dyDescent="0.25">
      <c r="A114" s="4"/>
      <c r="B114" s="6" t="s">
        <v>111</v>
      </c>
      <c r="C114" s="18" t="s">
        <v>80</v>
      </c>
      <c r="D114" s="7">
        <v>1145</v>
      </c>
      <c r="E114" s="35"/>
      <c r="F114" s="34"/>
    </row>
    <row r="115" spans="1:6" x14ac:dyDescent="0.25">
      <c r="A115" s="4"/>
      <c r="B115" s="6" t="s">
        <v>112</v>
      </c>
      <c r="C115" s="18" t="s">
        <v>80</v>
      </c>
      <c r="D115" s="7">
        <v>1766</v>
      </c>
      <c r="E115" s="35"/>
      <c r="F115" s="34"/>
    </row>
    <row r="116" spans="1:6" x14ac:dyDescent="0.25">
      <c r="A116" s="4"/>
      <c r="B116" s="6" t="s">
        <v>113</v>
      </c>
      <c r="C116" s="18" t="s">
        <v>43</v>
      </c>
      <c r="D116" s="7">
        <v>530</v>
      </c>
      <c r="E116" s="35"/>
      <c r="F116" s="34"/>
    </row>
    <row r="117" spans="1:6" x14ac:dyDescent="0.25">
      <c r="A117" s="4"/>
      <c r="B117" s="6" t="s">
        <v>114</v>
      </c>
      <c r="C117" s="18" t="s">
        <v>80</v>
      </c>
      <c r="D117" s="7"/>
      <c r="E117" s="35"/>
      <c r="F117" s="34"/>
    </row>
    <row r="118" spans="1:6" x14ac:dyDescent="0.25">
      <c r="A118" s="4"/>
      <c r="B118" s="5" t="s">
        <v>115</v>
      </c>
      <c r="C118" s="22"/>
      <c r="D118" s="22"/>
      <c r="E118" s="43">
        <v>370370</v>
      </c>
      <c r="F118" s="44">
        <v>1228.94</v>
      </c>
    </row>
    <row r="119" spans="1:6" x14ac:dyDescent="0.25">
      <c r="A119" s="4"/>
      <c r="B119" s="6" t="s">
        <v>116</v>
      </c>
      <c r="C119" s="22"/>
      <c r="D119" s="22"/>
      <c r="E119" s="43"/>
      <c r="F119" s="44"/>
    </row>
    <row r="120" spans="1:6" x14ac:dyDescent="0.25">
      <c r="A120" s="4"/>
      <c r="B120" s="6" t="s">
        <v>117</v>
      </c>
      <c r="C120" s="18" t="s">
        <v>97</v>
      </c>
      <c r="D120" s="7">
        <v>210</v>
      </c>
      <c r="E120" s="35"/>
      <c r="F120" s="34"/>
    </row>
    <row r="121" spans="1:6" x14ac:dyDescent="0.25">
      <c r="A121" s="4"/>
      <c r="B121" s="6" t="s">
        <v>118</v>
      </c>
      <c r="C121" s="18" t="s">
        <v>130</v>
      </c>
      <c r="D121" s="7">
        <v>4</v>
      </c>
      <c r="E121" s="35"/>
      <c r="F121" s="34"/>
    </row>
    <row r="122" spans="1:6" x14ac:dyDescent="0.25">
      <c r="A122" s="4"/>
      <c r="B122" s="6" t="s">
        <v>119</v>
      </c>
      <c r="C122" s="22"/>
      <c r="D122" s="22"/>
      <c r="E122" s="35"/>
      <c r="F122" s="34"/>
    </row>
    <row r="123" spans="1:6" x14ac:dyDescent="0.25">
      <c r="A123" s="4"/>
      <c r="B123" s="6" t="s">
        <v>120</v>
      </c>
      <c r="C123" s="22"/>
      <c r="D123" s="22"/>
      <c r="E123" s="35"/>
      <c r="F123" s="34"/>
    </row>
    <row r="124" spans="1:6" x14ac:dyDescent="0.25">
      <c r="A124" s="4"/>
      <c r="B124" s="6" t="s">
        <v>121</v>
      </c>
      <c r="C124" s="18" t="s">
        <v>97</v>
      </c>
      <c r="D124" s="7"/>
      <c r="E124" s="22"/>
      <c r="F124" s="22"/>
    </row>
    <row r="125" spans="1:6" x14ac:dyDescent="0.25">
      <c r="A125" s="4"/>
      <c r="B125" s="6" t="s">
        <v>122</v>
      </c>
      <c r="C125" s="18" t="s">
        <v>97</v>
      </c>
      <c r="D125" s="7"/>
      <c r="E125" s="22"/>
      <c r="F125" s="22"/>
    </row>
    <row r="126" spans="1:6" x14ac:dyDescent="0.25">
      <c r="A126" s="4"/>
      <c r="B126" s="6" t="s">
        <v>123</v>
      </c>
      <c r="C126" s="18" t="s">
        <v>130</v>
      </c>
      <c r="D126" s="7">
        <v>308</v>
      </c>
      <c r="E126" s="35"/>
      <c r="F126" s="34"/>
    </row>
    <row r="127" spans="1:6" x14ac:dyDescent="0.25">
      <c r="A127" s="4"/>
      <c r="B127" s="6" t="s">
        <v>124</v>
      </c>
      <c r="C127" s="22"/>
      <c r="D127" s="22"/>
      <c r="E127" s="35"/>
      <c r="F127" s="34"/>
    </row>
    <row r="128" spans="1:6" x14ac:dyDescent="0.25">
      <c r="A128" s="4"/>
      <c r="B128" s="6" t="s">
        <v>125</v>
      </c>
      <c r="C128" s="18" t="s">
        <v>97</v>
      </c>
      <c r="D128" s="7"/>
      <c r="E128" s="35"/>
      <c r="F128" s="34"/>
    </row>
    <row r="129" spans="1:6" x14ac:dyDescent="0.25">
      <c r="A129" s="4"/>
      <c r="B129" s="6" t="s">
        <v>126</v>
      </c>
      <c r="C129" s="18" t="s">
        <v>14</v>
      </c>
      <c r="D129" s="7"/>
      <c r="E129" s="35"/>
      <c r="F129" s="34"/>
    </row>
    <row r="130" spans="1:6" x14ac:dyDescent="0.25">
      <c r="A130" s="4"/>
      <c r="B130" s="6" t="s">
        <v>127</v>
      </c>
      <c r="C130" s="22"/>
      <c r="D130" s="22"/>
      <c r="E130" s="35"/>
      <c r="F130" s="34"/>
    </row>
    <row r="131" spans="1:6" x14ac:dyDescent="0.25">
      <c r="A131" s="4"/>
      <c r="B131" s="6" t="s">
        <v>128</v>
      </c>
      <c r="C131" s="18" t="s">
        <v>97</v>
      </c>
      <c r="D131" s="7"/>
      <c r="E131" s="35"/>
      <c r="F131" s="34"/>
    </row>
    <row r="132" spans="1:6" x14ac:dyDescent="0.25">
      <c r="A132" s="4"/>
      <c r="B132" s="6" t="s">
        <v>129</v>
      </c>
      <c r="C132" s="18" t="s">
        <v>14</v>
      </c>
      <c r="D132" s="7"/>
      <c r="E132" s="35"/>
      <c r="F132" s="34"/>
    </row>
    <row r="133" spans="1:6" x14ac:dyDescent="0.25">
      <c r="A133" s="4"/>
      <c r="B133" s="5" t="s">
        <v>81</v>
      </c>
      <c r="C133" s="22"/>
      <c r="D133" s="22"/>
      <c r="E133" s="35">
        <v>32500</v>
      </c>
      <c r="F133" s="34">
        <v>3961.11</v>
      </c>
    </row>
    <row r="134" spans="1:6" x14ac:dyDescent="0.25">
      <c r="A134" s="4"/>
      <c r="B134" s="5" t="s">
        <v>82</v>
      </c>
      <c r="C134" s="22"/>
      <c r="D134" s="22"/>
      <c r="E134" s="35">
        <f>287499</f>
        <v>287499</v>
      </c>
      <c r="F134" s="34">
        <v>88989.02</v>
      </c>
    </row>
    <row r="135" spans="1:6" x14ac:dyDescent="0.25">
      <c r="A135" s="4"/>
      <c r="B135" s="5" t="s">
        <v>83</v>
      </c>
      <c r="C135" s="22"/>
      <c r="D135" s="22"/>
      <c r="E135" s="35">
        <v>20000</v>
      </c>
      <c r="F135" s="34">
        <v>18.39</v>
      </c>
    </row>
    <row r="136" spans="1:6" x14ac:dyDescent="0.25">
      <c r="A136" s="4"/>
      <c r="B136" s="5" t="s">
        <v>84</v>
      </c>
      <c r="C136" s="22"/>
      <c r="D136" s="22"/>
      <c r="E136" s="35"/>
      <c r="F136" s="34"/>
    </row>
    <row r="137" spans="1:6" x14ac:dyDescent="0.25">
      <c r="A137" s="4"/>
      <c r="B137" s="5" t="s">
        <v>85</v>
      </c>
      <c r="C137" s="22"/>
      <c r="D137" s="22"/>
      <c r="E137" s="35">
        <v>455116</v>
      </c>
      <c r="F137" s="34">
        <v>94393.64</v>
      </c>
    </row>
    <row r="138" spans="1:6" x14ac:dyDescent="0.25">
      <c r="A138" s="4"/>
      <c r="B138" s="5" t="s">
        <v>86</v>
      </c>
      <c r="C138" s="22"/>
      <c r="D138" s="22"/>
      <c r="E138" s="35"/>
      <c r="F138" s="34"/>
    </row>
    <row r="139" spans="1:6" x14ac:dyDescent="0.25">
      <c r="A139" s="4"/>
      <c r="B139" s="5" t="s">
        <v>87</v>
      </c>
      <c r="C139" s="22"/>
      <c r="D139" s="22"/>
      <c r="E139" s="35"/>
      <c r="F139" s="34"/>
    </row>
    <row r="140" spans="1:6" x14ac:dyDescent="0.25">
      <c r="A140" s="4"/>
      <c r="B140" s="5" t="s">
        <v>88</v>
      </c>
      <c r="C140" s="22"/>
      <c r="D140" s="22"/>
      <c r="E140" s="35"/>
      <c r="F140" s="34"/>
    </row>
    <row r="141" spans="1:6" ht="15.75" thickBot="1" x14ac:dyDescent="0.3">
      <c r="A141" s="4"/>
      <c r="B141" s="5" t="s">
        <v>89</v>
      </c>
      <c r="C141" s="22"/>
      <c r="D141" s="22"/>
      <c r="E141" s="35">
        <v>665000</v>
      </c>
      <c r="F141" s="34">
        <v>49879.5</v>
      </c>
    </row>
    <row r="142" spans="1:6" ht="15.75" customHeight="1" thickBot="1" x14ac:dyDescent="0.3">
      <c r="A142" s="60" t="s">
        <v>131</v>
      </c>
      <c r="B142" s="61"/>
      <c r="C142" s="61"/>
      <c r="D142" s="62"/>
      <c r="E142" s="52">
        <f>SUM(E98:E141)</f>
        <v>6415980</v>
      </c>
      <c r="F142" s="52">
        <f>SUM(F98:F141)</f>
        <v>600128.74</v>
      </c>
    </row>
    <row r="143" spans="1:6" ht="15.75" thickBot="1" x14ac:dyDescent="0.3">
      <c r="A143" s="64" t="s">
        <v>3</v>
      </c>
      <c r="B143" s="64" t="s">
        <v>303</v>
      </c>
      <c r="C143" s="67" t="s">
        <v>4</v>
      </c>
      <c r="D143" s="68"/>
      <c r="E143" s="64" t="s">
        <v>5</v>
      </c>
      <c r="F143" s="64" t="s">
        <v>6</v>
      </c>
    </row>
    <row r="144" spans="1:6" ht="15.75" thickBot="1" x14ac:dyDescent="0.3">
      <c r="A144" s="65"/>
      <c r="B144" s="65"/>
      <c r="C144" s="67" t="s">
        <v>7</v>
      </c>
      <c r="D144" s="68"/>
      <c r="E144" s="65"/>
      <c r="F144" s="65"/>
    </row>
    <row r="145" spans="1:6" ht="15.75" thickBot="1" x14ac:dyDescent="0.3">
      <c r="A145" s="66"/>
      <c r="B145" s="66"/>
      <c r="C145" s="23" t="s">
        <v>8</v>
      </c>
      <c r="D145" s="23" t="s">
        <v>9</v>
      </c>
      <c r="E145" s="66"/>
      <c r="F145" s="66"/>
    </row>
    <row r="146" spans="1:6" x14ac:dyDescent="0.25">
      <c r="A146" s="13" t="s">
        <v>132</v>
      </c>
      <c r="B146" s="5" t="s">
        <v>133</v>
      </c>
      <c r="C146" s="22"/>
      <c r="D146" s="22"/>
      <c r="E146" s="35">
        <v>2297827</v>
      </c>
      <c r="F146" s="33">
        <v>193201.2</v>
      </c>
    </row>
    <row r="147" spans="1:6" x14ac:dyDescent="0.25">
      <c r="A147" s="4"/>
      <c r="B147" s="6" t="s">
        <v>134</v>
      </c>
      <c r="C147" s="22"/>
      <c r="D147" s="22"/>
      <c r="E147" s="35"/>
      <c r="F147" s="34"/>
    </row>
    <row r="148" spans="1:6" x14ac:dyDescent="0.25">
      <c r="A148" s="4"/>
      <c r="B148" s="6" t="s">
        <v>135</v>
      </c>
      <c r="C148" s="18" t="s">
        <v>43</v>
      </c>
      <c r="D148" s="7">
        <v>1049</v>
      </c>
      <c r="E148" s="35"/>
      <c r="F148" s="34"/>
    </row>
    <row r="149" spans="1:6" x14ac:dyDescent="0.25">
      <c r="A149" s="4"/>
      <c r="B149" s="6" t="s">
        <v>136</v>
      </c>
      <c r="C149" s="18" t="s">
        <v>14</v>
      </c>
      <c r="D149" s="7"/>
      <c r="E149" s="35"/>
      <c r="F149" s="34"/>
    </row>
    <row r="150" spans="1:6" x14ac:dyDescent="0.25">
      <c r="A150" s="4"/>
      <c r="B150" s="6" t="s">
        <v>137</v>
      </c>
      <c r="C150" s="18" t="s">
        <v>80</v>
      </c>
      <c r="D150" s="7"/>
      <c r="E150" s="35"/>
      <c r="F150" s="34"/>
    </row>
    <row r="151" spans="1:6" x14ac:dyDescent="0.25">
      <c r="A151" s="4"/>
      <c r="B151" s="6" t="s">
        <v>138</v>
      </c>
      <c r="C151" s="18" t="s">
        <v>80</v>
      </c>
      <c r="D151" s="7"/>
      <c r="E151" s="35"/>
      <c r="F151" s="34"/>
    </row>
    <row r="152" spans="1:6" x14ac:dyDescent="0.25">
      <c r="A152" s="4"/>
      <c r="B152" s="6" t="s">
        <v>139</v>
      </c>
      <c r="C152" s="18" t="s">
        <v>43</v>
      </c>
      <c r="D152" s="7"/>
      <c r="E152" s="35"/>
      <c r="F152" s="34"/>
    </row>
    <row r="153" spans="1:6" x14ac:dyDescent="0.25">
      <c r="A153" s="4"/>
      <c r="B153" s="6" t="s">
        <v>140</v>
      </c>
      <c r="C153" s="18" t="s">
        <v>80</v>
      </c>
      <c r="D153" s="15"/>
      <c r="F153" s="3"/>
    </row>
    <row r="154" spans="1:6" x14ac:dyDescent="0.25">
      <c r="A154" s="4"/>
      <c r="B154" s="6"/>
      <c r="C154" s="18" t="s">
        <v>43</v>
      </c>
      <c r="D154" s="15"/>
      <c r="E154" s="36"/>
      <c r="F154" s="36"/>
    </row>
    <row r="155" spans="1:6" x14ac:dyDescent="0.25">
      <c r="A155" s="4"/>
      <c r="B155" s="6" t="s">
        <v>141</v>
      </c>
      <c r="C155" s="18" t="s">
        <v>98</v>
      </c>
      <c r="D155" s="12"/>
      <c r="E155" s="35"/>
      <c r="F155" s="34"/>
    </row>
    <row r="156" spans="1:6" x14ac:dyDescent="0.25">
      <c r="A156" s="4"/>
      <c r="B156" s="6" t="s">
        <v>142</v>
      </c>
      <c r="C156" s="18" t="s">
        <v>14</v>
      </c>
      <c r="D156" s="12"/>
      <c r="E156" s="35"/>
      <c r="F156" s="34"/>
    </row>
    <row r="157" spans="1:6" x14ac:dyDescent="0.25">
      <c r="A157" s="4"/>
      <c r="B157" s="6" t="s">
        <v>143</v>
      </c>
      <c r="C157" s="18" t="s">
        <v>304</v>
      </c>
      <c r="D157" s="12"/>
      <c r="E157" s="35"/>
      <c r="F157" s="34"/>
    </row>
    <row r="158" spans="1:6" x14ac:dyDescent="0.25">
      <c r="A158" s="4"/>
      <c r="B158" s="6" t="s">
        <v>144</v>
      </c>
      <c r="C158" s="22"/>
      <c r="D158" s="22"/>
      <c r="E158" s="35"/>
      <c r="F158" s="34"/>
    </row>
    <row r="159" spans="1:6" x14ac:dyDescent="0.25">
      <c r="A159" s="4"/>
      <c r="B159" s="6" t="s">
        <v>145</v>
      </c>
      <c r="C159" s="18" t="s">
        <v>43</v>
      </c>
      <c r="D159" s="12">
        <v>100</v>
      </c>
      <c r="E159" s="35"/>
      <c r="F159" s="34"/>
    </row>
    <row r="160" spans="1:6" x14ac:dyDescent="0.25">
      <c r="A160" s="4"/>
      <c r="B160" s="6" t="s">
        <v>146</v>
      </c>
      <c r="C160" s="18" t="s">
        <v>14</v>
      </c>
      <c r="D160" s="12">
        <v>6834</v>
      </c>
      <c r="E160" s="35"/>
      <c r="F160" s="34"/>
    </row>
    <row r="161" spans="1:6" x14ac:dyDescent="0.25">
      <c r="A161" s="4"/>
      <c r="B161" s="6" t="s">
        <v>147</v>
      </c>
      <c r="C161" s="18" t="s">
        <v>80</v>
      </c>
      <c r="D161" s="12"/>
      <c r="E161" s="35"/>
      <c r="F161" s="34"/>
    </row>
    <row r="162" spans="1:6" x14ac:dyDescent="0.25">
      <c r="A162" s="4"/>
      <c r="B162" s="6" t="s">
        <v>148</v>
      </c>
      <c r="C162" s="18" t="s">
        <v>80</v>
      </c>
      <c r="D162" s="12"/>
      <c r="E162" s="35"/>
      <c r="F162" s="34"/>
    </row>
    <row r="163" spans="1:6" x14ac:dyDescent="0.25">
      <c r="A163" s="4"/>
      <c r="B163" s="6" t="s">
        <v>149</v>
      </c>
      <c r="C163" s="18" t="s">
        <v>43</v>
      </c>
      <c r="D163" s="12"/>
      <c r="E163" s="35"/>
      <c r="F163" s="34"/>
    </row>
    <row r="164" spans="1:6" x14ac:dyDescent="0.25">
      <c r="A164" s="4"/>
      <c r="B164" s="6" t="s">
        <v>150</v>
      </c>
      <c r="C164" s="18" t="s">
        <v>80</v>
      </c>
      <c r="D164" s="12">
        <v>0</v>
      </c>
      <c r="F164" s="3"/>
    </row>
    <row r="165" spans="1:6" x14ac:dyDescent="0.25">
      <c r="A165" s="4"/>
      <c r="B165" s="6"/>
      <c r="C165" s="18" t="s">
        <v>43</v>
      </c>
      <c r="D165" s="15"/>
      <c r="E165" s="22"/>
      <c r="F165" s="22"/>
    </row>
    <row r="166" spans="1:6" x14ac:dyDescent="0.25">
      <c r="A166" s="4"/>
      <c r="B166" s="6" t="s">
        <v>151</v>
      </c>
      <c r="C166" s="18" t="s">
        <v>98</v>
      </c>
      <c r="D166" s="12"/>
      <c r="F166" s="3"/>
    </row>
    <row r="167" spans="1:6" x14ac:dyDescent="0.25">
      <c r="A167" s="4"/>
      <c r="B167" s="6" t="s">
        <v>152</v>
      </c>
      <c r="C167" s="18" t="s">
        <v>14</v>
      </c>
      <c r="D167" s="12"/>
      <c r="F167" s="3"/>
    </row>
    <row r="168" spans="1:6" x14ac:dyDescent="0.25">
      <c r="A168" s="4"/>
      <c r="B168" s="6" t="s">
        <v>153</v>
      </c>
      <c r="C168" s="18" t="s">
        <v>304</v>
      </c>
      <c r="D168" s="12"/>
      <c r="F168" s="3"/>
    </row>
    <row r="169" spans="1:6" x14ac:dyDescent="0.25">
      <c r="A169" s="4"/>
      <c r="B169" s="6" t="s">
        <v>154</v>
      </c>
      <c r="C169" s="22"/>
      <c r="D169" s="22"/>
      <c r="F169" s="3"/>
    </row>
    <row r="170" spans="1:6" x14ac:dyDescent="0.25">
      <c r="A170" s="4"/>
      <c r="B170" s="6" t="s">
        <v>155</v>
      </c>
      <c r="C170" s="18" t="s">
        <v>43</v>
      </c>
      <c r="D170" s="15">
        <v>2091</v>
      </c>
      <c r="F170" s="3"/>
    </row>
    <row r="171" spans="1:6" x14ac:dyDescent="0.25">
      <c r="A171" s="4"/>
      <c r="B171" s="6" t="s">
        <v>156</v>
      </c>
      <c r="C171" s="18" t="s">
        <v>14</v>
      </c>
      <c r="D171" s="15"/>
      <c r="F171" s="3"/>
    </row>
    <row r="172" spans="1:6" x14ac:dyDescent="0.25">
      <c r="A172" s="4"/>
      <c r="B172" s="6" t="s">
        <v>157</v>
      </c>
      <c r="C172" s="18" t="s">
        <v>80</v>
      </c>
      <c r="D172" s="15">
        <v>214</v>
      </c>
      <c r="F172" s="3"/>
    </row>
    <row r="173" spans="1:6" x14ac:dyDescent="0.25">
      <c r="A173" s="4"/>
      <c r="B173" s="6" t="s">
        <v>158</v>
      </c>
      <c r="C173" s="18" t="s">
        <v>80</v>
      </c>
      <c r="D173" s="15">
        <v>1150</v>
      </c>
      <c r="F173" s="3"/>
    </row>
    <row r="174" spans="1:6" x14ac:dyDescent="0.25">
      <c r="A174" s="4"/>
      <c r="B174" s="6" t="s">
        <v>159</v>
      </c>
      <c r="C174" s="18" t="s">
        <v>43</v>
      </c>
      <c r="D174" s="15"/>
      <c r="F174" s="3"/>
    </row>
    <row r="175" spans="1:6" x14ac:dyDescent="0.25">
      <c r="A175" s="4"/>
      <c r="B175" s="6" t="s">
        <v>160</v>
      </c>
      <c r="C175" s="18" t="s">
        <v>80</v>
      </c>
      <c r="D175" s="15"/>
      <c r="F175" s="3"/>
    </row>
    <row r="176" spans="1:6" x14ac:dyDescent="0.25">
      <c r="A176" s="4"/>
      <c r="B176" s="6"/>
      <c r="C176" s="18" t="s">
        <v>43</v>
      </c>
      <c r="D176" s="15"/>
      <c r="E176" s="36"/>
      <c r="F176" s="36"/>
    </row>
    <row r="177" spans="1:6" x14ac:dyDescent="0.25">
      <c r="A177" s="4"/>
      <c r="B177" s="6" t="s">
        <v>161</v>
      </c>
      <c r="C177" s="18" t="s">
        <v>98</v>
      </c>
      <c r="D177" s="15"/>
      <c r="E177" s="35"/>
      <c r="F177" s="34"/>
    </row>
    <row r="178" spans="1:6" x14ac:dyDescent="0.25">
      <c r="A178" s="4"/>
      <c r="B178" s="6" t="s">
        <v>162</v>
      </c>
      <c r="C178" s="18" t="s">
        <v>14</v>
      </c>
      <c r="D178" s="15">
        <v>388</v>
      </c>
      <c r="E178" s="35"/>
      <c r="F178" s="34"/>
    </row>
    <row r="179" spans="1:6" x14ac:dyDescent="0.25">
      <c r="A179" s="4"/>
      <c r="B179" s="6" t="s">
        <v>163</v>
      </c>
      <c r="C179" s="18" t="s">
        <v>304</v>
      </c>
      <c r="D179" s="15">
        <v>63</v>
      </c>
      <c r="E179" s="35"/>
      <c r="F179" s="34"/>
    </row>
    <row r="180" spans="1:6" x14ac:dyDescent="0.25">
      <c r="A180" s="4"/>
      <c r="B180" s="5" t="s">
        <v>164</v>
      </c>
      <c r="C180" s="22"/>
      <c r="D180" s="22"/>
      <c r="E180" s="35">
        <v>824732</v>
      </c>
      <c r="F180" s="34">
        <v>61391.199999999997</v>
      </c>
    </row>
    <row r="181" spans="1:6" x14ac:dyDescent="0.25">
      <c r="A181" s="4"/>
      <c r="B181" s="6" t="s">
        <v>165</v>
      </c>
      <c r="C181" s="18" t="s">
        <v>14</v>
      </c>
      <c r="D181" s="15">
        <v>800</v>
      </c>
      <c r="E181" s="35"/>
      <c r="F181" s="34"/>
    </row>
    <row r="182" spans="1:6" x14ac:dyDescent="0.25">
      <c r="A182" s="4"/>
      <c r="B182" s="6" t="s">
        <v>166</v>
      </c>
      <c r="C182" s="18" t="s">
        <v>80</v>
      </c>
      <c r="D182" s="15">
        <v>145</v>
      </c>
      <c r="E182" s="35"/>
      <c r="F182" s="34"/>
    </row>
    <row r="183" spans="1:6" x14ac:dyDescent="0.25">
      <c r="A183" s="4"/>
      <c r="B183" s="6" t="s">
        <v>167</v>
      </c>
      <c r="C183" s="18" t="s">
        <v>80</v>
      </c>
      <c r="D183" s="15"/>
      <c r="E183" s="35"/>
      <c r="F183" s="34"/>
    </row>
    <row r="184" spans="1:6" x14ac:dyDescent="0.25">
      <c r="A184" s="4"/>
      <c r="B184" s="6" t="s">
        <v>168</v>
      </c>
      <c r="C184" s="18" t="s">
        <v>43</v>
      </c>
      <c r="D184" s="15">
        <f>6399+1200</f>
        <v>7599</v>
      </c>
      <c r="E184" s="35"/>
      <c r="F184" s="34"/>
    </row>
    <row r="185" spans="1:6" x14ac:dyDescent="0.25">
      <c r="A185" s="4"/>
      <c r="B185" s="6" t="s">
        <v>169</v>
      </c>
      <c r="C185" s="18" t="s">
        <v>80</v>
      </c>
      <c r="D185" s="15">
        <v>63</v>
      </c>
      <c r="E185" s="35"/>
      <c r="F185" s="34"/>
    </row>
    <row r="186" spans="1:6" x14ac:dyDescent="0.25">
      <c r="A186" s="4"/>
      <c r="B186" s="6"/>
      <c r="C186" s="18" t="s">
        <v>43</v>
      </c>
      <c r="D186" s="15"/>
      <c r="E186" s="36"/>
      <c r="F186" s="36"/>
    </row>
    <row r="187" spans="1:6" x14ac:dyDescent="0.25">
      <c r="A187" s="4"/>
      <c r="B187" s="6" t="s">
        <v>170</v>
      </c>
      <c r="C187" s="18" t="s">
        <v>98</v>
      </c>
      <c r="D187" s="15"/>
      <c r="E187" s="35"/>
      <c r="F187" s="34"/>
    </row>
    <row r="188" spans="1:6" x14ac:dyDescent="0.25">
      <c r="A188" s="4"/>
      <c r="B188" s="6" t="s">
        <v>171</v>
      </c>
      <c r="C188" s="18" t="s">
        <v>14</v>
      </c>
      <c r="D188" s="15">
        <v>1632</v>
      </c>
      <c r="E188" s="35"/>
      <c r="F188" s="34"/>
    </row>
    <row r="189" spans="1:6" x14ac:dyDescent="0.25">
      <c r="A189" s="4"/>
      <c r="B189" s="6" t="s">
        <v>172</v>
      </c>
      <c r="C189" s="18" t="s">
        <v>304</v>
      </c>
      <c r="D189" s="15">
        <v>165</v>
      </c>
      <c r="E189" s="35"/>
      <c r="F189" s="34"/>
    </row>
    <row r="190" spans="1:6" x14ac:dyDescent="0.25">
      <c r="A190" s="4"/>
      <c r="B190" s="6" t="s">
        <v>173</v>
      </c>
      <c r="C190" s="18" t="s">
        <v>304</v>
      </c>
      <c r="D190" s="15">
        <v>670</v>
      </c>
      <c r="E190" s="35"/>
      <c r="F190" s="34"/>
    </row>
    <row r="191" spans="1:6" x14ac:dyDescent="0.25">
      <c r="A191" s="4"/>
      <c r="B191" s="6" t="s">
        <v>174</v>
      </c>
      <c r="C191" s="18" t="s">
        <v>80</v>
      </c>
      <c r="D191" s="15">
        <f>2979+1200</f>
        <v>4179</v>
      </c>
      <c r="E191" s="35"/>
      <c r="F191" s="34"/>
    </row>
    <row r="192" spans="1:6" x14ac:dyDescent="0.25">
      <c r="A192" s="4"/>
      <c r="B192" s="5" t="s">
        <v>175</v>
      </c>
      <c r="C192" s="22"/>
      <c r="D192" s="22"/>
      <c r="E192" s="35">
        <v>1406663</v>
      </c>
      <c r="F192" s="34">
        <v>113130.98</v>
      </c>
    </row>
    <row r="193" spans="1:6" x14ac:dyDescent="0.25">
      <c r="A193" s="4"/>
      <c r="B193" s="6" t="s">
        <v>176</v>
      </c>
      <c r="C193" s="18" t="s">
        <v>304</v>
      </c>
      <c r="D193" s="7"/>
      <c r="E193" s="35"/>
      <c r="F193" s="34"/>
    </row>
    <row r="194" spans="1:6" x14ac:dyDescent="0.25">
      <c r="A194" s="4"/>
      <c r="B194" s="6" t="s">
        <v>177</v>
      </c>
      <c r="C194" s="18" t="s">
        <v>14</v>
      </c>
      <c r="D194" s="7">
        <f>3533+68</f>
        <v>3601</v>
      </c>
      <c r="E194" s="35"/>
      <c r="F194" s="34"/>
    </row>
    <row r="195" spans="1:6" x14ac:dyDescent="0.25">
      <c r="A195" s="4"/>
      <c r="B195" s="6" t="s">
        <v>178</v>
      </c>
      <c r="C195" s="18" t="s">
        <v>80</v>
      </c>
      <c r="D195" s="7"/>
      <c r="E195" s="35"/>
      <c r="F195" s="34"/>
    </row>
    <row r="196" spans="1:6" x14ac:dyDescent="0.25">
      <c r="A196" s="4"/>
      <c r="B196" s="6" t="s">
        <v>179</v>
      </c>
      <c r="C196" s="18" t="s">
        <v>80</v>
      </c>
      <c r="D196" s="7"/>
      <c r="E196" s="35"/>
      <c r="F196" s="34"/>
    </row>
    <row r="197" spans="1:6" x14ac:dyDescent="0.25">
      <c r="A197" s="4"/>
      <c r="B197" s="6" t="s">
        <v>180</v>
      </c>
      <c r="C197" s="18" t="s">
        <v>304</v>
      </c>
      <c r="D197" s="7"/>
      <c r="E197" s="35"/>
      <c r="F197" s="34"/>
    </row>
    <row r="198" spans="1:6" x14ac:dyDescent="0.25">
      <c r="A198" s="4"/>
      <c r="B198" s="6" t="s">
        <v>181</v>
      </c>
      <c r="C198" s="18" t="s">
        <v>80</v>
      </c>
      <c r="D198" s="7"/>
      <c r="F198" s="3"/>
    </row>
    <row r="199" spans="1:6" x14ac:dyDescent="0.25">
      <c r="A199" s="4"/>
      <c r="B199" s="6"/>
      <c r="C199" s="18" t="s">
        <v>43</v>
      </c>
      <c r="D199" s="15"/>
      <c r="E199" s="22"/>
      <c r="F199" s="22"/>
    </row>
    <row r="200" spans="1:6" x14ac:dyDescent="0.25">
      <c r="A200" s="4"/>
      <c r="B200" s="6" t="s">
        <v>182</v>
      </c>
      <c r="C200" s="18" t="s">
        <v>98</v>
      </c>
      <c r="D200" s="7"/>
      <c r="F200" s="3"/>
    </row>
    <row r="201" spans="1:6" x14ac:dyDescent="0.25">
      <c r="A201" s="4"/>
      <c r="B201" s="6" t="s">
        <v>183</v>
      </c>
      <c r="C201" s="18" t="s">
        <v>14</v>
      </c>
      <c r="D201" s="7">
        <v>513</v>
      </c>
      <c r="F201" s="3"/>
    </row>
    <row r="202" spans="1:6" x14ac:dyDescent="0.25">
      <c r="A202" s="4"/>
      <c r="B202" s="6" t="s">
        <v>184</v>
      </c>
      <c r="C202" s="18" t="s">
        <v>304</v>
      </c>
      <c r="D202" s="7"/>
      <c r="F202" s="3"/>
    </row>
    <row r="203" spans="1:6" x14ac:dyDescent="0.25">
      <c r="A203" s="4"/>
      <c r="B203" s="5" t="s">
        <v>185</v>
      </c>
      <c r="C203" s="22"/>
      <c r="D203" s="22"/>
      <c r="E203" s="35">
        <f>725959</f>
        <v>725959</v>
      </c>
      <c r="F203" s="34">
        <v>28820.6</v>
      </c>
    </row>
    <row r="204" spans="1:6" x14ac:dyDescent="0.25">
      <c r="A204" s="4"/>
      <c r="B204" s="6" t="s">
        <v>186</v>
      </c>
      <c r="C204" s="18" t="s">
        <v>304</v>
      </c>
      <c r="D204" s="7">
        <f>288</f>
        <v>288</v>
      </c>
      <c r="F204" s="3"/>
    </row>
    <row r="205" spans="1:6" x14ac:dyDescent="0.25">
      <c r="A205" s="4"/>
      <c r="B205" s="6" t="s">
        <v>187</v>
      </c>
      <c r="C205" s="18" t="s">
        <v>14</v>
      </c>
      <c r="D205" s="7">
        <f>80</f>
        <v>80</v>
      </c>
      <c r="F205" s="3"/>
    </row>
    <row r="206" spans="1:6" x14ac:dyDescent="0.25">
      <c r="A206" s="4"/>
      <c r="B206" s="6" t="s">
        <v>188</v>
      </c>
      <c r="C206" s="18" t="s">
        <v>80</v>
      </c>
      <c r="D206" s="7">
        <f>340</f>
        <v>340</v>
      </c>
      <c r="F206" s="3"/>
    </row>
    <row r="207" spans="1:6" x14ac:dyDescent="0.25">
      <c r="A207" s="4"/>
      <c r="B207" s="6" t="s">
        <v>189</v>
      </c>
      <c r="C207" s="18" t="s">
        <v>80</v>
      </c>
      <c r="D207" s="7"/>
      <c r="F207" s="3"/>
    </row>
    <row r="208" spans="1:6" x14ac:dyDescent="0.25">
      <c r="A208" s="4"/>
      <c r="B208" s="6" t="s">
        <v>190</v>
      </c>
      <c r="C208" s="18" t="s">
        <v>43</v>
      </c>
      <c r="D208" s="7">
        <f>1185</f>
        <v>1185</v>
      </c>
      <c r="F208" s="3"/>
    </row>
    <row r="209" spans="1:6" x14ac:dyDescent="0.25">
      <c r="A209" s="4"/>
      <c r="B209" s="6" t="s">
        <v>191</v>
      </c>
      <c r="C209" s="18" t="s">
        <v>80</v>
      </c>
      <c r="D209" s="7"/>
      <c r="F209" s="3"/>
    </row>
    <row r="210" spans="1:6" x14ac:dyDescent="0.25">
      <c r="A210" s="4"/>
      <c r="B210" s="6"/>
      <c r="C210" s="18" t="s">
        <v>43</v>
      </c>
      <c r="D210" s="15"/>
      <c r="E210" s="22"/>
      <c r="F210" s="22"/>
    </row>
    <row r="211" spans="1:6" x14ac:dyDescent="0.25">
      <c r="A211" s="4"/>
      <c r="B211" s="6" t="s">
        <v>192</v>
      </c>
      <c r="C211" s="18" t="s">
        <v>98</v>
      </c>
      <c r="D211" s="7"/>
      <c r="F211" s="3"/>
    </row>
    <row r="212" spans="1:6" x14ac:dyDescent="0.25">
      <c r="A212" s="4"/>
      <c r="B212" s="6" t="s">
        <v>193</v>
      </c>
      <c r="C212" s="18" t="s">
        <v>80</v>
      </c>
      <c r="D212" s="7"/>
      <c r="F212" s="3"/>
    </row>
    <row r="213" spans="1:6" x14ac:dyDescent="0.25">
      <c r="A213" s="4"/>
      <c r="B213" s="6" t="s">
        <v>194</v>
      </c>
      <c r="C213" s="18" t="s">
        <v>14</v>
      </c>
      <c r="D213" s="7">
        <f>1140</f>
        <v>1140</v>
      </c>
      <c r="F213" s="3"/>
    </row>
    <row r="214" spans="1:6" x14ac:dyDescent="0.25">
      <c r="A214" s="4"/>
      <c r="B214" s="6" t="s">
        <v>195</v>
      </c>
      <c r="C214" s="18" t="s">
        <v>304</v>
      </c>
      <c r="D214" s="7">
        <f>90</f>
        <v>90</v>
      </c>
      <c r="F214" s="3"/>
    </row>
    <row r="215" spans="1:6" x14ac:dyDescent="0.25">
      <c r="A215" s="4"/>
      <c r="B215" s="5" t="s">
        <v>196</v>
      </c>
      <c r="C215" s="22"/>
      <c r="D215" s="22"/>
      <c r="E215" s="35">
        <v>138877</v>
      </c>
      <c r="F215" s="34">
        <v>3843.04</v>
      </c>
    </row>
    <row r="216" spans="1:6" x14ac:dyDescent="0.25">
      <c r="A216" s="4"/>
      <c r="B216" s="6" t="s">
        <v>197</v>
      </c>
      <c r="C216" s="18" t="s">
        <v>14</v>
      </c>
      <c r="D216" s="7"/>
      <c r="F216" s="3"/>
    </row>
    <row r="217" spans="1:6" x14ac:dyDescent="0.25">
      <c r="A217" s="4"/>
      <c r="B217" s="6" t="s">
        <v>198</v>
      </c>
      <c r="C217" s="18" t="s">
        <v>80</v>
      </c>
      <c r="D217" s="7">
        <v>172</v>
      </c>
      <c r="F217" s="3"/>
    </row>
    <row r="218" spans="1:6" x14ac:dyDescent="0.25">
      <c r="A218" s="4"/>
      <c r="B218" s="6" t="s">
        <v>199</v>
      </c>
      <c r="C218" s="18" t="s">
        <v>80</v>
      </c>
      <c r="D218" s="7">
        <v>1164</v>
      </c>
      <c r="F218" s="3"/>
    </row>
    <row r="219" spans="1:6" x14ac:dyDescent="0.25">
      <c r="A219" s="4"/>
      <c r="B219" s="6" t="s">
        <v>200</v>
      </c>
      <c r="C219" s="18" t="s">
        <v>304</v>
      </c>
      <c r="D219" s="7">
        <v>4731</v>
      </c>
      <c r="F219" s="3"/>
    </row>
    <row r="220" spans="1:6" x14ac:dyDescent="0.25">
      <c r="A220" s="4"/>
      <c r="B220" s="6" t="s">
        <v>201</v>
      </c>
      <c r="C220" s="18" t="s">
        <v>304</v>
      </c>
      <c r="D220" s="7"/>
      <c r="F220" s="3"/>
    </row>
    <row r="221" spans="1:6" x14ac:dyDescent="0.25">
      <c r="A221" s="4"/>
      <c r="B221" s="6" t="s">
        <v>202</v>
      </c>
      <c r="C221" s="18" t="s">
        <v>80</v>
      </c>
      <c r="D221" s="7"/>
      <c r="F221" s="3"/>
    </row>
    <row r="222" spans="1:6" x14ac:dyDescent="0.25">
      <c r="A222" s="4"/>
      <c r="B222" s="6"/>
      <c r="C222" s="18" t="s">
        <v>43</v>
      </c>
      <c r="D222" s="15"/>
      <c r="E222" s="36"/>
      <c r="F222" s="36"/>
    </row>
    <row r="223" spans="1:6" x14ac:dyDescent="0.25">
      <c r="A223" s="4"/>
      <c r="B223" s="6" t="s">
        <v>203</v>
      </c>
      <c r="C223" s="18" t="s">
        <v>98</v>
      </c>
      <c r="D223" s="7"/>
      <c r="E223" s="35"/>
      <c r="F223" s="34"/>
    </row>
    <row r="224" spans="1:6" x14ac:dyDescent="0.25">
      <c r="A224" s="4"/>
      <c r="B224" s="6" t="s">
        <v>204</v>
      </c>
      <c r="C224" s="18" t="s">
        <v>14</v>
      </c>
      <c r="D224" s="7"/>
      <c r="E224" s="35"/>
      <c r="F224" s="34"/>
    </row>
    <row r="225" spans="1:6" x14ac:dyDescent="0.25">
      <c r="A225" s="4"/>
      <c r="B225" s="6" t="s">
        <v>205</v>
      </c>
      <c r="C225" s="18" t="s">
        <v>304</v>
      </c>
      <c r="D225" s="7"/>
      <c r="E225" s="35"/>
      <c r="F225" s="34"/>
    </row>
    <row r="226" spans="1:6" x14ac:dyDescent="0.25">
      <c r="A226" s="37"/>
      <c r="B226" s="38" t="s">
        <v>206</v>
      </c>
      <c r="C226" s="22"/>
      <c r="D226" s="22"/>
      <c r="E226" s="35">
        <v>674697</v>
      </c>
      <c r="F226" s="34">
        <v>168135.09</v>
      </c>
    </row>
    <row r="227" spans="1:6" s="42" customFormat="1" x14ac:dyDescent="0.25">
      <c r="A227" s="37"/>
      <c r="B227" s="39" t="s">
        <v>207</v>
      </c>
      <c r="C227" s="40" t="s">
        <v>14</v>
      </c>
      <c r="D227" s="41"/>
      <c r="E227" s="43"/>
      <c r="F227" s="44"/>
    </row>
    <row r="228" spans="1:6" x14ac:dyDescent="0.25">
      <c r="A228" s="4"/>
      <c r="B228" s="6" t="s">
        <v>208</v>
      </c>
      <c r="C228" s="18" t="s">
        <v>305</v>
      </c>
      <c r="D228" s="7">
        <f>5241</f>
        <v>5241</v>
      </c>
      <c r="E228" s="35"/>
      <c r="F228" s="34"/>
    </row>
    <row r="229" spans="1:6" x14ac:dyDescent="0.25">
      <c r="A229" s="4"/>
      <c r="B229" s="6" t="s">
        <v>209</v>
      </c>
      <c r="C229" s="18" t="s">
        <v>306</v>
      </c>
      <c r="D229" s="7">
        <v>3133</v>
      </c>
      <c r="E229" s="35"/>
      <c r="F229" s="34"/>
    </row>
    <row r="230" spans="1:6" x14ac:dyDescent="0.25">
      <c r="A230" s="4"/>
      <c r="B230" s="6" t="s">
        <v>210</v>
      </c>
      <c r="C230" s="18" t="s">
        <v>14</v>
      </c>
      <c r="D230" s="7"/>
      <c r="E230" s="35"/>
      <c r="F230" s="34"/>
    </row>
    <row r="231" spans="1:6" x14ac:dyDescent="0.25">
      <c r="A231" s="4"/>
      <c r="B231" s="6" t="s">
        <v>211</v>
      </c>
      <c r="C231" s="18" t="s">
        <v>305</v>
      </c>
      <c r="D231" s="7">
        <v>127</v>
      </c>
      <c r="E231" s="35"/>
      <c r="F231" s="34"/>
    </row>
    <row r="232" spans="1:6" x14ac:dyDescent="0.25">
      <c r="A232" s="4"/>
      <c r="B232" s="5" t="s">
        <v>81</v>
      </c>
      <c r="C232" s="22"/>
      <c r="D232" s="22"/>
      <c r="E232" s="35">
        <v>180000</v>
      </c>
      <c r="F232" s="34">
        <v>23637.57</v>
      </c>
    </row>
    <row r="233" spans="1:6" x14ac:dyDescent="0.25">
      <c r="A233" s="4"/>
      <c r="B233" s="5" t="s">
        <v>82</v>
      </c>
      <c r="C233" s="22"/>
      <c r="D233" s="22"/>
      <c r="E233" s="35">
        <v>970122</v>
      </c>
      <c r="F233" s="34">
        <v>193558.16</v>
      </c>
    </row>
    <row r="234" spans="1:6" x14ac:dyDescent="0.25">
      <c r="A234" s="4"/>
      <c r="B234" s="5" t="s">
        <v>83</v>
      </c>
      <c r="C234" s="22"/>
      <c r="D234" s="22"/>
      <c r="E234" s="35"/>
      <c r="F234" s="34"/>
    </row>
    <row r="235" spans="1:6" x14ac:dyDescent="0.25">
      <c r="A235" s="4"/>
      <c r="B235" s="5" t="s">
        <v>84</v>
      </c>
      <c r="C235" s="22"/>
      <c r="D235" s="22"/>
      <c r="E235" s="35"/>
      <c r="F235" s="34"/>
    </row>
    <row r="236" spans="1:6" x14ac:dyDescent="0.25">
      <c r="A236" s="4"/>
      <c r="B236" s="5" t="s">
        <v>85</v>
      </c>
      <c r="C236" s="22"/>
      <c r="D236" s="22"/>
      <c r="E236" s="35">
        <v>723925</v>
      </c>
      <c r="F236" s="34">
        <v>159640.26</v>
      </c>
    </row>
    <row r="237" spans="1:6" x14ac:dyDescent="0.25">
      <c r="A237" s="4"/>
      <c r="B237" s="5" t="s">
        <v>86</v>
      </c>
      <c r="C237" s="22"/>
      <c r="D237" s="22"/>
      <c r="E237" s="35"/>
      <c r="F237" s="34"/>
    </row>
    <row r="238" spans="1:6" x14ac:dyDescent="0.25">
      <c r="A238" s="4"/>
      <c r="B238" s="5" t="s">
        <v>87</v>
      </c>
      <c r="C238" s="22"/>
      <c r="D238" s="22"/>
      <c r="E238" s="35"/>
      <c r="F238" s="34"/>
    </row>
    <row r="239" spans="1:6" x14ac:dyDescent="0.25">
      <c r="A239" s="4"/>
      <c r="B239" s="5" t="s">
        <v>88</v>
      </c>
      <c r="C239" s="22"/>
      <c r="D239" s="22"/>
      <c r="E239" s="35"/>
      <c r="F239" s="34"/>
    </row>
    <row r="240" spans="1:6" ht="15.75" thickBot="1" x14ac:dyDescent="0.3">
      <c r="A240" s="4"/>
      <c r="B240" s="5" t="s">
        <v>89</v>
      </c>
      <c r="C240" s="22"/>
      <c r="D240" s="22"/>
      <c r="E240" s="35">
        <v>1350000</v>
      </c>
      <c r="F240" s="34">
        <v>15380</v>
      </c>
    </row>
    <row r="241" spans="1:6" ht="15.75" customHeight="1" thickBot="1" x14ac:dyDescent="0.3">
      <c r="A241" s="60" t="s">
        <v>212</v>
      </c>
      <c r="B241" s="61"/>
      <c r="C241" s="61"/>
      <c r="D241" s="62"/>
      <c r="E241" s="52">
        <f>SUM(E146:E240)</f>
        <v>9292802</v>
      </c>
      <c r="F241" s="52">
        <f>SUM(F146:F240)</f>
        <v>960738.1</v>
      </c>
    </row>
    <row r="242" spans="1:6" ht="15.75" thickBot="1" x14ac:dyDescent="0.3">
      <c r="A242" s="64" t="s">
        <v>3</v>
      </c>
      <c r="B242" s="64" t="s">
        <v>303</v>
      </c>
      <c r="C242" s="67" t="s">
        <v>4</v>
      </c>
      <c r="D242" s="68"/>
      <c r="E242" s="64" t="s">
        <v>5</v>
      </c>
      <c r="F242" s="64" t="s">
        <v>6</v>
      </c>
    </row>
    <row r="243" spans="1:6" ht="15.75" thickBot="1" x14ac:dyDescent="0.3">
      <c r="A243" s="65"/>
      <c r="B243" s="65"/>
      <c r="C243" s="67" t="s">
        <v>7</v>
      </c>
      <c r="D243" s="68"/>
      <c r="E243" s="65"/>
      <c r="F243" s="65"/>
    </row>
    <row r="244" spans="1:6" ht="15.75" thickBot="1" x14ac:dyDescent="0.3">
      <c r="A244" s="66"/>
      <c r="B244" s="66"/>
      <c r="C244" s="23" t="s">
        <v>8</v>
      </c>
      <c r="D244" s="23" t="s">
        <v>9</v>
      </c>
      <c r="E244" s="66"/>
      <c r="F244" s="66"/>
    </row>
    <row r="245" spans="1:6" x14ac:dyDescent="0.25">
      <c r="A245" s="4" t="s">
        <v>213</v>
      </c>
      <c r="B245" s="14" t="s">
        <v>214</v>
      </c>
      <c r="C245" s="22"/>
      <c r="D245" s="22"/>
      <c r="E245" s="45">
        <v>1228477</v>
      </c>
      <c r="F245" s="33">
        <v>212615.77</v>
      </c>
    </row>
    <row r="246" spans="1:6" x14ac:dyDescent="0.25">
      <c r="A246" s="4"/>
      <c r="B246" s="9" t="s">
        <v>215</v>
      </c>
      <c r="C246" s="22"/>
      <c r="D246" s="22"/>
      <c r="E246" s="46"/>
      <c r="F246" s="34"/>
    </row>
    <row r="247" spans="1:6" x14ac:dyDescent="0.25">
      <c r="A247" s="4"/>
      <c r="B247" s="9" t="s">
        <v>216</v>
      </c>
      <c r="C247" s="18" t="s">
        <v>19</v>
      </c>
      <c r="D247" s="15">
        <v>522</v>
      </c>
      <c r="E247" s="46"/>
      <c r="F247" s="34"/>
    </row>
    <row r="248" spans="1:6" x14ac:dyDescent="0.25">
      <c r="A248" s="4"/>
      <c r="B248" s="9" t="s">
        <v>217</v>
      </c>
      <c r="C248" s="18" t="s">
        <v>19</v>
      </c>
      <c r="D248" s="15">
        <v>171</v>
      </c>
      <c r="E248" s="46"/>
      <c r="F248" s="34"/>
    </row>
    <row r="249" spans="1:6" x14ac:dyDescent="0.25">
      <c r="A249" s="4"/>
      <c r="B249" s="9" t="s">
        <v>218</v>
      </c>
      <c r="C249" s="22"/>
      <c r="D249" s="22"/>
      <c r="E249" s="46"/>
      <c r="F249" s="34"/>
    </row>
    <row r="250" spans="1:6" x14ac:dyDescent="0.25">
      <c r="A250" s="4"/>
      <c r="B250" s="9" t="s">
        <v>219</v>
      </c>
      <c r="C250" s="18" t="s">
        <v>307</v>
      </c>
      <c r="D250" s="15"/>
      <c r="E250" s="46"/>
      <c r="F250" s="34"/>
    </row>
    <row r="251" spans="1:6" x14ac:dyDescent="0.25">
      <c r="A251" s="4"/>
      <c r="B251" s="9"/>
      <c r="C251" s="18" t="s">
        <v>43</v>
      </c>
      <c r="D251" s="15">
        <v>73</v>
      </c>
      <c r="E251" s="36"/>
      <c r="F251" s="36"/>
    </row>
    <row r="252" spans="1:6" x14ac:dyDescent="0.25">
      <c r="A252" s="4"/>
      <c r="B252" s="9" t="s">
        <v>220</v>
      </c>
      <c r="C252" s="18" t="s">
        <v>80</v>
      </c>
      <c r="D252" s="15">
        <v>111</v>
      </c>
      <c r="E252" s="46"/>
      <c r="F252" s="34"/>
    </row>
    <row r="253" spans="1:6" x14ac:dyDescent="0.25">
      <c r="A253" s="4"/>
      <c r="B253" s="9" t="s">
        <v>221</v>
      </c>
      <c r="C253" s="18" t="s">
        <v>14</v>
      </c>
      <c r="D253" s="15">
        <v>128</v>
      </c>
      <c r="E253" s="46"/>
      <c r="F253" s="34"/>
    </row>
    <row r="254" spans="1:6" x14ac:dyDescent="0.25">
      <c r="A254" s="4"/>
      <c r="B254" s="9"/>
      <c r="C254" s="18" t="s">
        <v>337</v>
      </c>
      <c r="D254" s="15"/>
      <c r="E254" s="36"/>
      <c r="F254" s="36"/>
    </row>
    <row r="255" spans="1:6" x14ac:dyDescent="0.25">
      <c r="A255" s="4"/>
      <c r="B255" s="9" t="s">
        <v>222</v>
      </c>
      <c r="C255" s="18" t="s">
        <v>14</v>
      </c>
      <c r="D255" s="3"/>
      <c r="E255" s="46"/>
      <c r="F255" s="34"/>
    </row>
    <row r="256" spans="1:6" x14ac:dyDescent="0.25">
      <c r="A256" s="4"/>
      <c r="B256" s="9" t="s">
        <v>223</v>
      </c>
      <c r="C256" s="18" t="s">
        <v>43</v>
      </c>
      <c r="D256" s="3"/>
      <c r="E256" s="46"/>
      <c r="F256" s="34"/>
    </row>
    <row r="257" spans="1:6" x14ac:dyDescent="0.25">
      <c r="A257" s="4"/>
      <c r="B257" s="9" t="s">
        <v>224</v>
      </c>
      <c r="C257" s="18" t="s">
        <v>14</v>
      </c>
      <c r="D257" s="3"/>
      <c r="E257" s="46"/>
      <c r="F257" s="34"/>
    </row>
    <row r="258" spans="1:6" x14ac:dyDescent="0.25">
      <c r="A258" s="4"/>
      <c r="B258" s="9" t="s">
        <v>225</v>
      </c>
      <c r="C258" s="22"/>
      <c r="D258" s="22"/>
      <c r="E258" s="46"/>
      <c r="F258" s="34"/>
    </row>
    <row r="259" spans="1:6" x14ac:dyDescent="0.25">
      <c r="A259" s="4"/>
      <c r="B259" s="9" t="s">
        <v>226</v>
      </c>
      <c r="C259" s="18" t="s">
        <v>14</v>
      </c>
      <c r="D259" s="3">
        <v>16432</v>
      </c>
      <c r="E259" s="46"/>
      <c r="F259" s="34"/>
    </row>
    <row r="260" spans="1:6" x14ac:dyDescent="0.25">
      <c r="A260" s="4"/>
      <c r="B260" s="9" t="s">
        <v>227</v>
      </c>
      <c r="C260" s="18" t="s">
        <v>14</v>
      </c>
      <c r="D260" s="3">
        <v>33037</v>
      </c>
      <c r="E260" s="46"/>
      <c r="F260" s="34"/>
    </row>
    <row r="261" spans="1:6" x14ac:dyDescent="0.25">
      <c r="A261" s="4"/>
      <c r="B261" s="9" t="s">
        <v>228</v>
      </c>
      <c r="C261" s="22"/>
      <c r="D261" s="22"/>
      <c r="E261" s="46"/>
      <c r="F261" s="34"/>
    </row>
    <row r="262" spans="1:6" x14ac:dyDescent="0.25">
      <c r="A262" s="4"/>
      <c r="B262" s="9" t="s">
        <v>229</v>
      </c>
      <c r="C262" s="18" t="s">
        <v>14</v>
      </c>
      <c r="D262" s="3">
        <v>1192</v>
      </c>
      <c r="E262" s="46"/>
      <c r="F262" s="34"/>
    </row>
    <row r="263" spans="1:6" x14ac:dyDescent="0.25">
      <c r="A263" s="4"/>
      <c r="B263" s="9" t="s">
        <v>230</v>
      </c>
      <c r="C263" s="18" t="s">
        <v>14</v>
      </c>
      <c r="D263" s="3">
        <v>2849</v>
      </c>
      <c r="E263" s="46"/>
      <c r="F263" s="34"/>
    </row>
    <row r="264" spans="1:6" x14ac:dyDescent="0.25">
      <c r="A264" s="4"/>
      <c r="B264" s="9" t="s">
        <v>231</v>
      </c>
      <c r="C264" s="18" t="s">
        <v>14</v>
      </c>
      <c r="D264" s="3"/>
      <c r="E264" s="46"/>
      <c r="F264" s="34"/>
    </row>
    <row r="265" spans="1:6" x14ac:dyDescent="0.25">
      <c r="A265" s="4"/>
      <c r="B265" s="9" t="s">
        <v>232</v>
      </c>
      <c r="C265" s="18" t="s">
        <v>14</v>
      </c>
      <c r="D265" s="3">
        <v>1749</v>
      </c>
      <c r="E265" s="46"/>
      <c r="F265" s="34"/>
    </row>
    <row r="266" spans="1:6" x14ac:dyDescent="0.25">
      <c r="A266" s="4"/>
      <c r="B266" s="9" t="s">
        <v>233</v>
      </c>
      <c r="C266" s="18" t="s">
        <v>14</v>
      </c>
      <c r="D266" s="3"/>
      <c r="E266" s="46"/>
      <c r="F266" s="34"/>
    </row>
    <row r="267" spans="1:6" x14ac:dyDescent="0.25">
      <c r="A267" s="4"/>
      <c r="B267" s="16" t="s">
        <v>234</v>
      </c>
      <c r="C267" s="22"/>
      <c r="D267" s="22"/>
      <c r="E267" s="46">
        <v>1003951</v>
      </c>
      <c r="F267" s="34">
        <v>139245</v>
      </c>
    </row>
    <row r="268" spans="1:6" x14ac:dyDescent="0.25">
      <c r="A268" s="4"/>
      <c r="B268" s="9" t="s">
        <v>235</v>
      </c>
      <c r="C268" s="18" t="s">
        <v>14</v>
      </c>
      <c r="D268" s="3">
        <v>5909</v>
      </c>
      <c r="E268" s="46"/>
      <c r="F268" s="34"/>
    </row>
    <row r="269" spans="1:6" x14ac:dyDescent="0.25">
      <c r="A269" s="4"/>
      <c r="B269" s="9" t="s">
        <v>236</v>
      </c>
      <c r="C269" s="18" t="s">
        <v>80</v>
      </c>
      <c r="D269" s="3">
        <v>2897</v>
      </c>
      <c r="E269" s="46"/>
      <c r="F269" s="34"/>
    </row>
    <row r="270" spans="1:6" x14ac:dyDescent="0.25">
      <c r="A270" s="4"/>
      <c r="B270" s="9" t="s">
        <v>237</v>
      </c>
      <c r="C270" s="18" t="s">
        <v>43</v>
      </c>
      <c r="D270" s="3">
        <v>15202</v>
      </c>
      <c r="E270" s="46"/>
      <c r="F270" s="34"/>
    </row>
    <row r="271" spans="1:6" x14ac:dyDescent="0.25">
      <c r="A271" s="4"/>
      <c r="B271" s="9" t="s">
        <v>238</v>
      </c>
      <c r="C271" s="18" t="s">
        <v>80</v>
      </c>
      <c r="D271" s="3">
        <v>7756</v>
      </c>
      <c r="E271" s="46"/>
      <c r="F271" s="34"/>
    </row>
    <row r="272" spans="1:6" x14ac:dyDescent="0.25">
      <c r="A272" s="4"/>
      <c r="B272" s="9" t="s">
        <v>239</v>
      </c>
      <c r="C272" s="18" t="s">
        <v>80</v>
      </c>
      <c r="D272" s="3">
        <v>2480</v>
      </c>
      <c r="E272" s="46"/>
      <c r="F272" s="34"/>
    </row>
    <row r="273" spans="1:6" x14ac:dyDescent="0.25">
      <c r="A273" s="4"/>
      <c r="B273" s="9" t="s">
        <v>240</v>
      </c>
      <c r="C273" s="18" t="s">
        <v>80</v>
      </c>
      <c r="D273" s="3">
        <v>119</v>
      </c>
      <c r="E273" s="46"/>
      <c r="F273" s="34"/>
    </row>
    <row r="274" spans="1:6" x14ac:dyDescent="0.25">
      <c r="A274" s="4"/>
      <c r="B274" s="9" t="s">
        <v>241</v>
      </c>
      <c r="C274" s="18" t="s">
        <v>80</v>
      </c>
      <c r="D274" s="3">
        <v>15804</v>
      </c>
      <c r="E274" s="46"/>
      <c r="F274" s="34"/>
    </row>
    <row r="275" spans="1:6" x14ac:dyDescent="0.25">
      <c r="A275" s="4"/>
      <c r="B275" s="9" t="s">
        <v>242</v>
      </c>
      <c r="C275" s="18" t="s">
        <v>80</v>
      </c>
      <c r="D275" s="3">
        <v>1268</v>
      </c>
      <c r="E275" s="46"/>
      <c r="F275" s="34"/>
    </row>
    <row r="276" spans="1:6" x14ac:dyDescent="0.25">
      <c r="A276" s="4"/>
      <c r="B276" s="9" t="s">
        <v>243</v>
      </c>
      <c r="C276" s="18" t="s">
        <v>80</v>
      </c>
      <c r="D276" s="3">
        <v>26</v>
      </c>
      <c r="E276" s="46"/>
      <c r="F276" s="34"/>
    </row>
    <row r="277" spans="1:6" x14ac:dyDescent="0.25">
      <c r="A277" s="4"/>
      <c r="B277" s="16" t="s">
        <v>244</v>
      </c>
      <c r="C277" s="22"/>
      <c r="D277" s="22"/>
      <c r="E277" s="46">
        <v>3416572</v>
      </c>
      <c r="F277" s="34">
        <v>340719.91</v>
      </c>
    </row>
    <row r="278" spans="1:6" x14ac:dyDescent="0.25">
      <c r="A278" s="4"/>
      <c r="B278" s="9" t="s">
        <v>245</v>
      </c>
      <c r="C278" s="22"/>
      <c r="D278" s="22"/>
      <c r="E278" s="46"/>
      <c r="F278" s="34"/>
    </row>
    <row r="279" spans="1:6" x14ac:dyDescent="0.25">
      <c r="A279" s="4"/>
      <c r="B279" s="9" t="s">
        <v>246</v>
      </c>
      <c r="C279" s="18" t="s">
        <v>14</v>
      </c>
      <c r="D279" s="3"/>
      <c r="E279" s="46"/>
      <c r="F279" s="34"/>
    </row>
    <row r="280" spans="1:6" x14ac:dyDescent="0.25">
      <c r="A280" s="4"/>
      <c r="B280" s="9" t="s">
        <v>247</v>
      </c>
      <c r="C280" s="18" t="s">
        <v>14</v>
      </c>
      <c r="D280" s="3">
        <v>25</v>
      </c>
      <c r="E280" s="46"/>
      <c r="F280" s="34"/>
    </row>
    <row r="281" spans="1:6" x14ac:dyDescent="0.25">
      <c r="A281" s="4"/>
      <c r="B281" s="9" t="s">
        <v>248</v>
      </c>
      <c r="C281" s="22"/>
      <c r="D281" s="22"/>
      <c r="E281" s="46"/>
      <c r="F281" s="34"/>
    </row>
    <row r="282" spans="1:6" x14ac:dyDescent="0.25">
      <c r="A282" s="4"/>
      <c r="B282" s="9" t="s">
        <v>249</v>
      </c>
      <c r="C282" s="18" t="s">
        <v>308</v>
      </c>
      <c r="D282" s="3">
        <v>6906</v>
      </c>
      <c r="E282" s="46"/>
      <c r="F282" s="34"/>
    </row>
    <row r="283" spans="1:6" x14ac:dyDescent="0.25">
      <c r="A283" s="4"/>
      <c r="B283" s="9" t="s">
        <v>250</v>
      </c>
      <c r="C283" s="18" t="s">
        <v>19</v>
      </c>
      <c r="D283" s="3"/>
      <c r="E283" s="46"/>
      <c r="F283" s="34"/>
    </row>
    <row r="284" spans="1:6" x14ac:dyDescent="0.25">
      <c r="A284" s="4"/>
      <c r="B284" s="9" t="s">
        <v>251</v>
      </c>
      <c r="C284" s="18" t="s">
        <v>14</v>
      </c>
      <c r="D284" s="3"/>
      <c r="E284" s="46"/>
      <c r="F284" s="34"/>
    </row>
    <row r="285" spans="1:6" x14ac:dyDescent="0.25">
      <c r="A285" s="4"/>
      <c r="B285" s="9" t="s">
        <v>252</v>
      </c>
      <c r="C285" s="18" t="s">
        <v>14</v>
      </c>
      <c r="D285" s="3">
        <v>40</v>
      </c>
      <c r="E285" s="46"/>
      <c r="F285" s="34"/>
    </row>
    <row r="286" spans="1:6" x14ac:dyDescent="0.25">
      <c r="A286" s="4"/>
      <c r="B286" s="5" t="s">
        <v>81</v>
      </c>
      <c r="C286" s="22"/>
      <c r="D286" s="22"/>
      <c r="E286" s="46">
        <v>476800</v>
      </c>
      <c r="F286" s="34">
        <v>32986.49</v>
      </c>
    </row>
    <row r="287" spans="1:6" x14ac:dyDescent="0.25">
      <c r="A287" s="4"/>
      <c r="B287" s="5" t="s">
        <v>82</v>
      </c>
      <c r="C287" s="22"/>
      <c r="D287" s="22"/>
      <c r="E287" s="46">
        <v>5977735</v>
      </c>
      <c r="F287" s="34">
        <v>1154410.69</v>
      </c>
    </row>
    <row r="288" spans="1:6" x14ac:dyDescent="0.25">
      <c r="A288" s="4"/>
      <c r="B288" s="5" t="s">
        <v>83</v>
      </c>
      <c r="C288" s="22"/>
      <c r="D288" s="22"/>
      <c r="E288" s="46"/>
      <c r="F288" s="34"/>
    </row>
    <row r="289" spans="1:6" x14ac:dyDescent="0.25">
      <c r="A289" s="4"/>
      <c r="B289" s="5" t="s">
        <v>84</v>
      </c>
      <c r="C289" s="22"/>
      <c r="D289" s="22"/>
      <c r="E289" s="46"/>
      <c r="F289" s="34"/>
    </row>
    <row r="290" spans="1:6" x14ac:dyDescent="0.25">
      <c r="A290" s="4"/>
      <c r="B290" s="5" t="s">
        <v>85</v>
      </c>
      <c r="C290" s="22"/>
      <c r="D290" s="22"/>
      <c r="E290" s="46">
        <v>1006006</v>
      </c>
      <c r="F290" s="34">
        <v>230756.37</v>
      </c>
    </row>
    <row r="291" spans="1:6" x14ac:dyDescent="0.25">
      <c r="A291" s="4"/>
      <c r="B291" s="5" t="s">
        <v>86</v>
      </c>
      <c r="C291" s="22"/>
      <c r="D291" s="22"/>
      <c r="E291" s="46"/>
      <c r="F291" s="34"/>
    </row>
    <row r="292" spans="1:6" x14ac:dyDescent="0.25">
      <c r="A292" s="4"/>
      <c r="B292" s="5" t="s">
        <v>87</v>
      </c>
      <c r="C292" s="22"/>
      <c r="D292" s="22"/>
      <c r="E292" s="46"/>
      <c r="F292" s="34"/>
    </row>
    <row r="293" spans="1:6" x14ac:dyDescent="0.25">
      <c r="A293" s="4"/>
      <c r="B293" s="5" t="s">
        <v>88</v>
      </c>
      <c r="C293" s="22"/>
      <c r="D293" s="22"/>
      <c r="E293" s="46"/>
      <c r="F293" s="34"/>
    </row>
    <row r="294" spans="1:6" ht="15.75" thickBot="1" x14ac:dyDescent="0.3">
      <c r="A294" s="4"/>
      <c r="B294" s="5" t="s">
        <v>89</v>
      </c>
      <c r="C294" s="22"/>
      <c r="D294" s="22"/>
      <c r="E294" s="46">
        <v>1998000</v>
      </c>
      <c r="F294" s="34">
        <v>55471.45</v>
      </c>
    </row>
    <row r="295" spans="1:6" ht="15.75" customHeight="1" thickBot="1" x14ac:dyDescent="0.3">
      <c r="A295" s="60" t="s">
        <v>253</v>
      </c>
      <c r="B295" s="61"/>
      <c r="C295" s="61"/>
      <c r="D295" s="62"/>
      <c r="E295" s="52">
        <f>SUM(E245:E294)</f>
        <v>15107541</v>
      </c>
      <c r="F295" s="52">
        <f>SUM(F245:F294)</f>
        <v>2166205.6800000002</v>
      </c>
    </row>
    <row r="296" spans="1:6" ht="15.75" thickBot="1" x14ac:dyDescent="0.3">
      <c r="A296" s="64" t="s">
        <v>3</v>
      </c>
      <c r="B296" s="64" t="s">
        <v>303</v>
      </c>
      <c r="C296" s="67" t="s">
        <v>4</v>
      </c>
      <c r="D296" s="68"/>
      <c r="E296" s="64" t="s">
        <v>5</v>
      </c>
      <c r="F296" s="64" t="s">
        <v>6</v>
      </c>
    </row>
    <row r="297" spans="1:6" ht="15.75" thickBot="1" x14ac:dyDescent="0.3">
      <c r="A297" s="65"/>
      <c r="B297" s="65"/>
      <c r="C297" s="67" t="s">
        <v>7</v>
      </c>
      <c r="D297" s="68"/>
      <c r="E297" s="65"/>
      <c r="F297" s="65"/>
    </row>
    <row r="298" spans="1:6" ht="15.75" thickBot="1" x14ac:dyDescent="0.3">
      <c r="A298" s="66"/>
      <c r="B298" s="66"/>
      <c r="C298" s="23" t="s">
        <v>8</v>
      </c>
      <c r="D298" s="23" t="s">
        <v>9</v>
      </c>
      <c r="E298" s="66"/>
      <c r="F298" s="66"/>
    </row>
    <row r="299" spans="1:6" x14ac:dyDescent="0.25">
      <c r="A299" s="13" t="s">
        <v>254</v>
      </c>
      <c r="B299" s="14" t="s">
        <v>255</v>
      </c>
      <c r="C299" s="22"/>
      <c r="D299" s="22"/>
      <c r="E299" s="33">
        <v>9848</v>
      </c>
      <c r="F299" s="33">
        <v>370</v>
      </c>
    </row>
    <row r="300" spans="1:6" x14ac:dyDescent="0.25">
      <c r="A300" s="4"/>
      <c r="B300" s="63" t="s">
        <v>309</v>
      </c>
      <c r="C300" s="27" t="s">
        <v>19</v>
      </c>
      <c r="D300" s="31">
        <v>25</v>
      </c>
      <c r="E300" s="22"/>
      <c r="F300" s="22"/>
    </row>
    <row r="301" spans="1:6" x14ac:dyDescent="0.25">
      <c r="A301" s="4"/>
      <c r="B301" s="63"/>
      <c r="C301" s="29" t="s">
        <v>98</v>
      </c>
      <c r="D301" s="32"/>
      <c r="E301" s="22"/>
      <c r="F301" s="22"/>
    </row>
    <row r="302" spans="1:6" x14ac:dyDescent="0.25">
      <c r="A302" s="4"/>
      <c r="B302" s="9" t="s">
        <v>256</v>
      </c>
      <c r="C302" s="17" t="s">
        <v>80</v>
      </c>
      <c r="E302" s="3"/>
      <c r="F302" s="3"/>
    </row>
    <row r="303" spans="1:6" x14ac:dyDescent="0.25">
      <c r="A303" s="4"/>
      <c r="B303" s="9" t="s">
        <v>257</v>
      </c>
      <c r="C303" s="17" t="s">
        <v>14</v>
      </c>
      <c r="E303" s="3"/>
      <c r="F303" s="3"/>
    </row>
    <row r="304" spans="1:6" x14ac:dyDescent="0.25">
      <c r="A304" s="4"/>
      <c r="B304" s="9" t="s">
        <v>258</v>
      </c>
      <c r="C304" s="17" t="s">
        <v>80</v>
      </c>
      <c r="E304" s="3"/>
      <c r="F304" s="3"/>
    </row>
    <row r="305" spans="1:6" x14ac:dyDescent="0.25">
      <c r="A305" s="4"/>
      <c r="B305" s="9" t="s">
        <v>259</v>
      </c>
      <c r="C305" s="17" t="s">
        <v>14</v>
      </c>
      <c r="E305" s="3"/>
      <c r="F305" s="3"/>
    </row>
    <row r="306" spans="1:6" x14ac:dyDescent="0.25">
      <c r="A306" s="4"/>
      <c r="B306" s="9" t="s">
        <v>260</v>
      </c>
      <c r="C306" s="17" t="s">
        <v>43</v>
      </c>
      <c r="D306">
        <v>25</v>
      </c>
      <c r="E306" s="3"/>
      <c r="F306" s="3"/>
    </row>
    <row r="307" spans="1:6" x14ac:dyDescent="0.25">
      <c r="A307" s="4"/>
      <c r="B307" s="9" t="s">
        <v>261</v>
      </c>
      <c r="C307" s="17" t="s">
        <v>80</v>
      </c>
      <c r="D307">
        <v>25</v>
      </c>
      <c r="E307" s="3"/>
      <c r="F307" s="3"/>
    </row>
    <row r="308" spans="1:6" x14ac:dyDescent="0.25">
      <c r="A308" s="4"/>
      <c r="B308" s="9" t="s">
        <v>262</v>
      </c>
      <c r="C308" s="17" t="s">
        <v>80</v>
      </c>
      <c r="E308" s="3"/>
      <c r="F308" s="3"/>
    </row>
    <row r="309" spans="1:6" x14ac:dyDescent="0.25">
      <c r="A309" s="4"/>
      <c r="B309" s="16" t="s">
        <v>263</v>
      </c>
      <c r="C309" s="22"/>
      <c r="D309" s="22"/>
      <c r="E309" s="34">
        <v>335362</v>
      </c>
      <c r="F309" s="34">
        <v>107104.24</v>
      </c>
    </row>
    <row r="310" spans="1:6" x14ac:dyDescent="0.25">
      <c r="A310" s="4"/>
      <c r="B310" s="9" t="s">
        <v>264</v>
      </c>
      <c r="C310" s="22"/>
      <c r="D310" s="22"/>
      <c r="E310" s="3"/>
      <c r="F310" s="3"/>
    </row>
    <row r="311" spans="1:6" x14ac:dyDescent="0.25">
      <c r="A311" s="4"/>
      <c r="B311" s="9" t="s">
        <v>265</v>
      </c>
      <c r="C311" s="17" t="s">
        <v>310</v>
      </c>
      <c r="E311" s="3"/>
      <c r="F311" s="3"/>
    </row>
    <row r="312" spans="1:6" x14ac:dyDescent="0.25">
      <c r="A312" s="4"/>
      <c r="B312" s="9" t="s">
        <v>266</v>
      </c>
      <c r="C312" s="22"/>
      <c r="D312" s="22"/>
      <c r="E312" s="3"/>
      <c r="F312" s="3"/>
    </row>
    <row r="313" spans="1:6" x14ac:dyDescent="0.25">
      <c r="A313" s="4"/>
      <c r="B313" s="9" t="s">
        <v>267</v>
      </c>
      <c r="C313" s="17" t="s">
        <v>14</v>
      </c>
      <c r="D313">
        <v>1240</v>
      </c>
      <c r="E313" s="3"/>
      <c r="F313" s="3"/>
    </row>
    <row r="314" spans="1:6" x14ac:dyDescent="0.25">
      <c r="A314" s="4"/>
      <c r="B314" s="9" t="s">
        <v>268</v>
      </c>
      <c r="C314" s="17" t="s">
        <v>80</v>
      </c>
      <c r="D314">
        <v>15</v>
      </c>
      <c r="E314" s="3"/>
      <c r="F314" s="3"/>
    </row>
    <row r="315" spans="1:6" x14ac:dyDescent="0.25">
      <c r="A315" s="4"/>
      <c r="B315" s="9" t="s">
        <v>269</v>
      </c>
      <c r="C315" s="17" t="s">
        <v>14</v>
      </c>
      <c r="E315" s="3"/>
      <c r="F315" s="3"/>
    </row>
    <row r="316" spans="1:6" x14ac:dyDescent="0.25">
      <c r="A316" s="4"/>
      <c r="B316" s="9" t="s">
        <v>270</v>
      </c>
      <c r="C316" s="17" t="s">
        <v>80</v>
      </c>
      <c r="D316">
        <v>14</v>
      </c>
      <c r="E316" s="3"/>
      <c r="F316" s="3"/>
    </row>
    <row r="317" spans="1:6" x14ac:dyDescent="0.25">
      <c r="A317" s="4"/>
      <c r="B317" s="9" t="s">
        <v>271</v>
      </c>
      <c r="C317" s="17" t="s">
        <v>43</v>
      </c>
      <c r="D317">
        <v>112</v>
      </c>
      <c r="E317" s="3"/>
      <c r="F317" s="3"/>
    </row>
    <row r="318" spans="1:6" x14ac:dyDescent="0.25">
      <c r="A318" s="4"/>
      <c r="B318" s="9" t="s">
        <v>272</v>
      </c>
      <c r="C318" s="22"/>
      <c r="D318" s="22"/>
      <c r="E318" s="3"/>
      <c r="F318" s="3"/>
    </row>
    <row r="319" spans="1:6" x14ac:dyDescent="0.25">
      <c r="A319" s="4"/>
      <c r="B319" s="9" t="s">
        <v>273</v>
      </c>
      <c r="C319" s="24" t="s">
        <v>338</v>
      </c>
      <c r="D319">
        <v>97621</v>
      </c>
      <c r="E319" s="3"/>
      <c r="F319" s="3"/>
    </row>
    <row r="320" spans="1:6" x14ac:dyDescent="0.25">
      <c r="A320" s="4"/>
      <c r="B320" s="9"/>
      <c r="C320" s="24" t="s">
        <v>339</v>
      </c>
      <c r="D320">
        <v>95630</v>
      </c>
      <c r="E320" s="22"/>
      <c r="F320" s="22"/>
    </row>
    <row r="321" spans="1:6" x14ac:dyDescent="0.25">
      <c r="A321" s="4"/>
      <c r="B321" s="9"/>
      <c r="C321" s="24" t="s">
        <v>340</v>
      </c>
      <c r="D321">
        <v>116</v>
      </c>
      <c r="E321" s="22"/>
      <c r="F321" s="22"/>
    </row>
    <row r="322" spans="1:6" x14ac:dyDescent="0.25">
      <c r="A322" s="4"/>
      <c r="B322" s="9"/>
      <c r="C322" s="24" t="s">
        <v>342</v>
      </c>
      <c r="D322">
        <v>93</v>
      </c>
      <c r="E322" s="22"/>
      <c r="F322" s="22"/>
    </row>
    <row r="323" spans="1:6" x14ac:dyDescent="0.25">
      <c r="A323" s="4"/>
      <c r="B323" s="9"/>
      <c r="C323" s="24" t="s">
        <v>341</v>
      </c>
      <c r="D323">
        <v>10691</v>
      </c>
      <c r="E323" s="22"/>
      <c r="F323" s="22"/>
    </row>
    <row r="324" spans="1:6" x14ac:dyDescent="0.25">
      <c r="A324" s="4"/>
      <c r="B324" s="9" t="s">
        <v>274</v>
      </c>
      <c r="C324" s="22"/>
      <c r="D324" s="22"/>
      <c r="E324" s="3"/>
      <c r="F324" s="3"/>
    </row>
    <row r="325" spans="1:6" x14ac:dyDescent="0.25">
      <c r="A325" s="4"/>
      <c r="B325" s="9" t="s">
        <v>343</v>
      </c>
      <c r="C325" s="24" t="s">
        <v>346</v>
      </c>
      <c r="E325" s="22"/>
      <c r="F325" s="22"/>
    </row>
    <row r="326" spans="1:6" x14ac:dyDescent="0.25">
      <c r="A326" s="4"/>
      <c r="B326" s="9"/>
      <c r="C326" s="24" t="s">
        <v>347</v>
      </c>
      <c r="E326" s="22"/>
      <c r="F326" s="22"/>
    </row>
    <row r="327" spans="1:6" x14ac:dyDescent="0.25">
      <c r="A327" s="4"/>
      <c r="B327" s="9"/>
      <c r="C327" s="24" t="s">
        <v>348</v>
      </c>
      <c r="E327" s="22"/>
      <c r="F327" s="22"/>
    </row>
    <row r="328" spans="1:6" x14ac:dyDescent="0.25">
      <c r="A328" s="4"/>
      <c r="B328" s="9"/>
      <c r="C328" s="24" t="s">
        <v>349</v>
      </c>
      <c r="E328" s="22"/>
      <c r="F328" s="22"/>
    </row>
    <row r="329" spans="1:6" x14ac:dyDescent="0.25">
      <c r="A329" s="4"/>
      <c r="B329" s="9" t="s">
        <v>344</v>
      </c>
      <c r="C329" s="24" t="s">
        <v>346</v>
      </c>
      <c r="E329" s="22"/>
      <c r="F329" s="22"/>
    </row>
    <row r="330" spans="1:6" x14ac:dyDescent="0.25">
      <c r="A330" s="4"/>
      <c r="B330" s="9"/>
      <c r="C330" s="24" t="s">
        <v>347</v>
      </c>
      <c r="E330" s="22"/>
      <c r="F330" s="22"/>
    </row>
    <row r="331" spans="1:6" x14ac:dyDescent="0.25">
      <c r="A331" s="4"/>
      <c r="B331" s="9"/>
      <c r="C331" s="24" t="s">
        <v>348</v>
      </c>
      <c r="E331" s="22"/>
      <c r="F331" s="22"/>
    </row>
    <row r="332" spans="1:6" x14ac:dyDescent="0.25">
      <c r="A332" s="4"/>
      <c r="B332" s="9"/>
      <c r="C332" s="24" t="s">
        <v>349</v>
      </c>
      <c r="E332" s="22"/>
      <c r="F332" s="22"/>
    </row>
    <row r="333" spans="1:6" x14ac:dyDescent="0.25">
      <c r="A333" s="4"/>
      <c r="B333" s="9" t="s">
        <v>345</v>
      </c>
      <c r="C333" s="24" t="s">
        <v>346</v>
      </c>
      <c r="E333" s="22"/>
      <c r="F333" s="22"/>
    </row>
    <row r="334" spans="1:6" x14ac:dyDescent="0.25">
      <c r="A334" s="4"/>
      <c r="B334" s="9"/>
      <c r="C334" s="24" t="s">
        <v>347</v>
      </c>
      <c r="E334" s="22"/>
      <c r="F334" s="22"/>
    </row>
    <row r="335" spans="1:6" x14ac:dyDescent="0.25">
      <c r="A335" s="4"/>
      <c r="B335" s="9"/>
      <c r="C335" s="24" t="s">
        <v>348</v>
      </c>
      <c r="E335" s="22"/>
      <c r="F335" s="22"/>
    </row>
    <row r="336" spans="1:6" x14ac:dyDescent="0.25">
      <c r="A336" s="4"/>
      <c r="B336" s="9"/>
      <c r="C336" s="24" t="s">
        <v>349</v>
      </c>
      <c r="E336" s="22"/>
      <c r="F336" s="22"/>
    </row>
    <row r="337" spans="1:6" x14ac:dyDescent="0.25">
      <c r="A337" s="4"/>
      <c r="B337" s="9" t="s">
        <v>321</v>
      </c>
      <c r="C337" s="24" t="s">
        <v>346</v>
      </c>
      <c r="E337" s="22"/>
      <c r="F337" s="22"/>
    </row>
    <row r="338" spans="1:6" x14ac:dyDescent="0.25">
      <c r="A338" s="4"/>
      <c r="B338" s="9"/>
      <c r="C338" s="24" t="s">
        <v>347</v>
      </c>
      <c r="E338" s="22"/>
      <c r="F338" s="22"/>
    </row>
    <row r="339" spans="1:6" x14ac:dyDescent="0.25">
      <c r="A339" s="4"/>
      <c r="B339" s="9"/>
      <c r="C339" s="24" t="s">
        <v>348</v>
      </c>
      <c r="E339" s="22"/>
      <c r="F339" s="22"/>
    </row>
    <row r="340" spans="1:6" x14ac:dyDescent="0.25">
      <c r="A340" s="4"/>
      <c r="B340" s="9"/>
      <c r="C340" s="24" t="s">
        <v>349</v>
      </c>
      <c r="E340" s="22"/>
      <c r="F340" s="22"/>
    </row>
    <row r="341" spans="1:6" x14ac:dyDescent="0.25">
      <c r="A341" s="4"/>
      <c r="B341" s="4" t="s">
        <v>275</v>
      </c>
      <c r="C341" s="26"/>
      <c r="D341" s="22"/>
      <c r="E341" s="47">
        <v>224568</v>
      </c>
      <c r="F341" s="34">
        <v>39389.15</v>
      </c>
    </row>
    <row r="342" spans="1:6" x14ac:dyDescent="0.25">
      <c r="A342" s="4"/>
      <c r="B342" s="4" t="s">
        <v>311</v>
      </c>
      <c r="C342" s="27" t="s">
        <v>19</v>
      </c>
      <c r="D342" s="28"/>
      <c r="E342" s="22"/>
      <c r="F342" s="22"/>
    </row>
    <row r="343" spans="1:6" x14ac:dyDescent="0.25">
      <c r="A343" s="4"/>
      <c r="B343" s="4"/>
      <c r="C343" s="29" t="s">
        <v>98</v>
      </c>
      <c r="D343" s="30"/>
      <c r="E343" s="22"/>
      <c r="F343" s="22"/>
    </row>
    <row r="344" spans="1:6" x14ac:dyDescent="0.25">
      <c r="A344" s="4"/>
      <c r="B344" s="7" t="s">
        <v>276</v>
      </c>
      <c r="C344" s="17" t="s">
        <v>80</v>
      </c>
      <c r="D344" s="3"/>
      <c r="E344" s="3"/>
      <c r="F344" s="3"/>
    </row>
    <row r="345" spans="1:6" x14ac:dyDescent="0.25">
      <c r="A345" s="4"/>
      <c r="B345" s="7" t="s">
        <v>277</v>
      </c>
      <c r="C345" s="17" t="s">
        <v>80</v>
      </c>
      <c r="D345" s="3"/>
      <c r="E345" s="3"/>
      <c r="F345" s="3"/>
    </row>
    <row r="346" spans="1:6" x14ac:dyDescent="0.25">
      <c r="A346" s="4"/>
      <c r="B346" s="7" t="s">
        <v>278</v>
      </c>
      <c r="C346" s="17" t="s">
        <v>80</v>
      </c>
      <c r="D346" s="3">
        <v>5</v>
      </c>
      <c r="E346" s="3"/>
      <c r="F346" s="3"/>
    </row>
    <row r="347" spans="1:6" x14ac:dyDescent="0.25">
      <c r="A347" s="4"/>
      <c r="B347" s="7" t="s">
        <v>279</v>
      </c>
      <c r="C347" s="17" t="s">
        <v>14</v>
      </c>
      <c r="D347" s="3">
        <v>1444</v>
      </c>
      <c r="E347" s="3"/>
      <c r="F347" s="3"/>
    </row>
    <row r="348" spans="1:6" x14ac:dyDescent="0.25">
      <c r="A348" s="4"/>
      <c r="B348" s="7" t="s">
        <v>280</v>
      </c>
      <c r="C348" s="17" t="s">
        <v>80</v>
      </c>
      <c r="D348" s="3"/>
      <c r="E348" s="3"/>
      <c r="F348" s="3"/>
    </row>
    <row r="349" spans="1:6" x14ac:dyDescent="0.25">
      <c r="A349" s="4"/>
      <c r="B349" s="7" t="s">
        <v>281</v>
      </c>
      <c r="C349" s="17" t="s">
        <v>14</v>
      </c>
      <c r="D349" s="3">
        <v>1517</v>
      </c>
      <c r="E349" s="3"/>
      <c r="F349" s="3"/>
    </row>
    <row r="350" spans="1:6" x14ac:dyDescent="0.25">
      <c r="A350" s="4"/>
      <c r="B350" s="7" t="s">
        <v>282</v>
      </c>
      <c r="C350" s="17" t="s">
        <v>43</v>
      </c>
      <c r="D350" s="3">
        <v>64</v>
      </c>
      <c r="E350" s="3"/>
      <c r="F350" s="3"/>
    </row>
    <row r="351" spans="1:6" x14ac:dyDescent="0.25">
      <c r="A351" s="4"/>
      <c r="B351" s="7" t="s">
        <v>283</v>
      </c>
      <c r="C351" s="17" t="s">
        <v>80</v>
      </c>
      <c r="D351" s="3">
        <v>1524</v>
      </c>
      <c r="E351" s="3"/>
      <c r="F351" s="3"/>
    </row>
    <row r="352" spans="1:6" x14ac:dyDescent="0.25">
      <c r="A352" s="4"/>
      <c r="B352" s="7" t="s">
        <v>284</v>
      </c>
      <c r="C352" s="17" t="s">
        <v>80</v>
      </c>
      <c r="D352" s="3">
        <v>4</v>
      </c>
      <c r="E352" s="3"/>
      <c r="F352" s="3"/>
    </row>
    <row r="353" spans="1:6" x14ac:dyDescent="0.25">
      <c r="A353" s="4"/>
      <c r="B353" s="4" t="s">
        <v>312</v>
      </c>
      <c r="C353" s="27" t="s">
        <v>19</v>
      </c>
      <c r="D353" s="28"/>
      <c r="E353" s="22"/>
      <c r="F353" s="22"/>
    </row>
    <row r="354" spans="1:6" x14ac:dyDescent="0.25">
      <c r="A354" s="4"/>
      <c r="B354" s="4"/>
      <c r="C354" s="29" t="s">
        <v>98</v>
      </c>
      <c r="D354" s="30"/>
      <c r="E354" s="22"/>
      <c r="F354" s="22"/>
    </row>
    <row r="355" spans="1:6" x14ac:dyDescent="0.25">
      <c r="A355" s="4"/>
      <c r="B355" s="7" t="s">
        <v>276</v>
      </c>
      <c r="C355" s="17" t="s">
        <v>80</v>
      </c>
      <c r="D355" s="3"/>
      <c r="E355" s="3"/>
      <c r="F355" s="3"/>
    </row>
    <row r="356" spans="1:6" x14ac:dyDescent="0.25">
      <c r="A356" s="4"/>
      <c r="B356" s="7" t="s">
        <v>277</v>
      </c>
      <c r="C356" s="17" t="s">
        <v>80</v>
      </c>
      <c r="D356" s="3"/>
      <c r="E356" s="3"/>
      <c r="F356" s="3"/>
    </row>
    <row r="357" spans="1:6" x14ac:dyDescent="0.25">
      <c r="A357" s="4"/>
      <c r="B357" s="7" t="s">
        <v>278</v>
      </c>
      <c r="C357" s="17" t="s">
        <v>80</v>
      </c>
      <c r="D357" s="3"/>
      <c r="E357" s="3"/>
      <c r="F357" s="3"/>
    </row>
    <row r="358" spans="1:6" x14ac:dyDescent="0.25">
      <c r="A358" s="4"/>
      <c r="B358" s="7" t="s">
        <v>279</v>
      </c>
      <c r="C358" s="17" t="s">
        <v>14</v>
      </c>
      <c r="D358" s="3"/>
      <c r="E358" s="3"/>
      <c r="F358" s="3"/>
    </row>
    <row r="359" spans="1:6" x14ac:dyDescent="0.25">
      <c r="A359" s="4"/>
      <c r="B359" s="7" t="s">
        <v>280</v>
      </c>
      <c r="C359" s="17" t="s">
        <v>80</v>
      </c>
      <c r="D359" s="3"/>
      <c r="E359" s="3"/>
      <c r="F359" s="3"/>
    </row>
    <row r="360" spans="1:6" x14ac:dyDescent="0.25">
      <c r="A360" s="4"/>
      <c r="B360" s="7" t="s">
        <v>281</v>
      </c>
      <c r="C360" s="17" t="s">
        <v>14</v>
      </c>
      <c r="D360" s="3"/>
      <c r="E360" s="3"/>
      <c r="F360" s="3"/>
    </row>
    <row r="361" spans="1:6" x14ac:dyDescent="0.25">
      <c r="A361" s="4"/>
      <c r="B361" s="7" t="s">
        <v>282</v>
      </c>
      <c r="C361" s="17" t="s">
        <v>43</v>
      </c>
      <c r="D361" s="3"/>
      <c r="E361" s="3"/>
      <c r="F361" s="3"/>
    </row>
    <row r="362" spans="1:6" x14ac:dyDescent="0.25">
      <c r="A362" s="4"/>
      <c r="B362" s="7" t="s">
        <v>283</v>
      </c>
      <c r="C362" s="17" t="s">
        <v>80</v>
      </c>
      <c r="D362" s="3"/>
      <c r="E362" s="3"/>
      <c r="F362" s="3"/>
    </row>
    <row r="363" spans="1:6" x14ac:dyDescent="0.25">
      <c r="A363" s="4"/>
      <c r="B363" s="7" t="s">
        <v>284</v>
      </c>
      <c r="C363" s="17" t="s">
        <v>80</v>
      </c>
      <c r="D363" s="3"/>
      <c r="E363" s="3"/>
      <c r="F363" s="3"/>
    </row>
    <row r="364" spans="1:6" x14ac:dyDescent="0.25">
      <c r="A364" s="4"/>
      <c r="B364" s="4" t="s">
        <v>313</v>
      </c>
      <c r="C364" s="27" t="s">
        <v>19</v>
      </c>
      <c r="D364" s="28"/>
      <c r="E364" s="22"/>
      <c r="F364" s="22"/>
    </row>
    <row r="365" spans="1:6" x14ac:dyDescent="0.25">
      <c r="A365" s="4"/>
      <c r="B365" s="4"/>
      <c r="C365" s="29" t="s">
        <v>98</v>
      </c>
      <c r="D365" s="30"/>
      <c r="E365" s="22"/>
      <c r="F365" s="22"/>
    </row>
    <row r="366" spans="1:6" x14ac:dyDescent="0.25">
      <c r="A366" s="4"/>
      <c r="B366" s="7" t="s">
        <v>276</v>
      </c>
      <c r="C366" s="17" t="s">
        <v>80</v>
      </c>
      <c r="D366" s="3"/>
      <c r="E366" s="3"/>
      <c r="F366" s="3"/>
    </row>
    <row r="367" spans="1:6" x14ac:dyDescent="0.25">
      <c r="A367" s="4"/>
      <c r="B367" s="7" t="s">
        <v>277</v>
      </c>
      <c r="C367" s="17" t="s">
        <v>80</v>
      </c>
      <c r="D367" s="3"/>
      <c r="E367" s="3"/>
      <c r="F367" s="3"/>
    </row>
    <row r="368" spans="1:6" x14ac:dyDescent="0.25">
      <c r="A368" s="4"/>
      <c r="B368" s="7" t="s">
        <v>278</v>
      </c>
      <c r="C368" s="17" t="s">
        <v>80</v>
      </c>
      <c r="D368" s="3"/>
      <c r="E368" s="3"/>
      <c r="F368" s="3"/>
    </row>
    <row r="369" spans="1:6" x14ac:dyDescent="0.25">
      <c r="A369" s="4"/>
      <c r="B369" s="7" t="s">
        <v>279</v>
      </c>
      <c r="C369" s="17" t="s">
        <v>14</v>
      </c>
      <c r="D369" s="3"/>
      <c r="E369" s="3"/>
      <c r="F369" s="3"/>
    </row>
    <row r="370" spans="1:6" x14ac:dyDescent="0.25">
      <c r="A370" s="4"/>
      <c r="B370" s="7" t="s">
        <v>280</v>
      </c>
      <c r="C370" s="17" t="s">
        <v>80</v>
      </c>
      <c r="D370" s="3"/>
      <c r="E370" s="3"/>
      <c r="F370" s="3"/>
    </row>
    <row r="371" spans="1:6" x14ac:dyDescent="0.25">
      <c r="A371" s="4"/>
      <c r="B371" s="7" t="s">
        <v>281</v>
      </c>
      <c r="C371" s="17" t="s">
        <v>14</v>
      </c>
      <c r="D371" s="3"/>
      <c r="E371" s="3"/>
      <c r="F371" s="3"/>
    </row>
    <row r="372" spans="1:6" x14ac:dyDescent="0.25">
      <c r="A372" s="4"/>
      <c r="B372" s="7" t="s">
        <v>282</v>
      </c>
      <c r="C372" s="17" t="s">
        <v>43</v>
      </c>
      <c r="D372" s="3"/>
      <c r="E372" s="3"/>
      <c r="F372" s="3"/>
    </row>
    <row r="373" spans="1:6" x14ac:dyDescent="0.25">
      <c r="A373" s="4"/>
      <c r="B373" s="7" t="s">
        <v>283</v>
      </c>
      <c r="C373" s="17" t="s">
        <v>80</v>
      </c>
      <c r="D373" s="3"/>
      <c r="E373" s="3"/>
      <c r="F373" s="3"/>
    </row>
    <row r="374" spans="1:6" x14ac:dyDescent="0.25">
      <c r="A374" s="4"/>
      <c r="B374" s="7" t="s">
        <v>284</v>
      </c>
      <c r="C374" s="17" t="s">
        <v>80</v>
      </c>
      <c r="D374" s="3"/>
      <c r="E374" s="3"/>
      <c r="F374" s="3"/>
    </row>
    <row r="375" spans="1:6" s="42" customFormat="1" x14ac:dyDescent="0.25">
      <c r="A375" s="37"/>
      <c r="B375" s="37" t="s">
        <v>314</v>
      </c>
      <c r="C375" s="49" t="s">
        <v>19</v>
      </c>
      <c r="D375" s="50"/>
      <c r="E375" s="51"/>
      <c r="F375" s="51"/>
    </row>
    <row r="376" spans="1:6" x14ac:dyDescent="0.25">
      <c r="A376" s="4"/>
      <c r="B376" s="4"/>
      <c r="C376" s="29" t="s">
        <v>98</v>
      </c>
      <c r="D376" s="30"/>
      <c r="E376" s="22"/>
      <c r="F376" s="22"/>
    </row>
    <row r="377" spans="1:6" x14ac:dyDescent="0.25">
      <c r="A377" s="4"/>
      <c r="B377" s="7" t="s">
        <v>276</v>
      </c>
      <c r="C377" s="17" t="s">
        <v>80</v>
      </c>
      <c r="D377" s="3"/>
      <c r="E377" s="3"/>
      <c r="F377" s="3"/>
    </row>
    <row r="378" spans="1:6" x14ac:dyDescent="0.25">
      <c r="A378" s="4"/>
      <c r="B378" s="7" t="s">
        <v>277</v>
      </c>
      <c r="C378" s="17" t="s">
        <v>80</v>
      </c>
      <c r="D378" s="3"/>
      <c r="E378" s="3"/>
      <c r="F378" s="3"/>
    </row>
    <row r="379" spans="1:6" x14ac:dyDescent="0.25">
      <c r="A379" s="4"/>
      <c r="B379" s="7" t="s">
        <v>278</v>
      </c>
      <c r="C379" s="17" t="s">
        <v>80</v>
      </c>
      <c r="D379" s="3"/>
      <c r="E379" s="3"/>
      <c r="F379" s="3"/>
    </row>
    <row r="380" spans="1:6" x14ac:dyDescent="0.25">
      <c r="A380" s="4"/>
      <c r="B380" s="7" t="s">
        <v>279</v>
      </c>
      <c r="C380" s="17" t="s">
        <v>14</v>
      </c>
      <c r="D380" s="3"/>
      <c r="E380" s="3"/>
      <c r="F380" s="3"/>
    </row>
    <row r="381" spans="1:6" x14ac:dyDescent="0.25">
      <c r="A381" s="4"/>
      <c r="B381" s="7" t="s">
        <v>280</v>
      </c>
      <c r="C381" s="17" t="s">
        <v>80</v>
      </c>
      <c r="D381" s="3"/>
      <c r="E381" s="3"/>
      <c r="F381" s="3"/>
    </row>
    <row r="382" spans="1:6" x14ac:dyDescent="0.25">
      <c r="A382" s="4"/>
      <c r="B382" s="7" t="s">
        <v>281</v>
      </c>
      <c r="C382" s="17" t="s">
        <v>14</v>
      </c>
      <c r="D382" s="3"/>
      <c r="E382" s="3"/>
      <c r="F382" s="3"/>
    </row>
    <row r="383" spans="1:6" x14ac:dyDescent="0.25">
      <c r="A383" s="4"/>
      <c r="B383" s="7" t="s">
        <v>282</v>
      </c>
      <c r="C383" s="17" t="s">
        <v>43</v>
      </c>
      <c r="D383" s="3"/>
      <c r="E383" s="3"/>
      <c r="F383" s="3"/>
    </row>
    <row r="384" spans="1:6" x14ac:dyDescent="0.25">
      <c r="A384" s="4"/>
      <c r="B384" s="7" t="s">
        <v>283</v>
      </c>
      <c r="C384" s="17" t="s">
        <v>80</v>
      </c>
      <c r="D384" s="3"/>
      <c r="E384" s="3"/>
      <c r="F384" s="3"/>
    </row>
    <row r="385" spans="1:6" x14ac:dyDescent="0.25">
      <c r="A385" s="4"/>
      <c r="B385" s="7" t="s">
        <v>284</v>
      </c>
      <c r="C385" s="17" t="s">
        <v>80</v>
      </c>
      <c r="D385" s="3"/>
      <c r="E385" s="3"/>
      <c r="F385" s="3"/>
    </row>
    <row r="386" spans="1:6" x14ac:dyDescent="0.25">
      <c r="A386" s="4"/>
      <c r="B386" s="4" t="s">
        <v>315</v>
      </c>
      <c r="C386" s="27" t="s">
        <v>19</v>
      </c>
      <c r="D386" s="28"/>
      <c r="E386" s="22"/>
      <c r="F386" s="22"/>
    </row>
    <row r="387" spans="1:6" x14ac:dyDescent="0.25">
      <c r="A387" s="4"/>
      <c r="B387" s="4"/>
      <c r="C387" s="29" t="s">
        <v>98</v>
      </c>
      <c r="D387" s="30"/>
      <c r="E387" s="22"/>
      <c r="F387" s="22"/>
    </row>
    <row r="388" spans="1:6" x14ac:dyDescent="0.25">
      <c r="A388" s="4"/>
      <c r="B388" s="7" t="s">
        <v>276</v>
      </c>
      <c r="C388" s="17" t="s">
        <v>80</v>
      </c>
      <c r="D388" s="3"/>
      <c r="E388" s="3"/>
      <c r="F388" s="3"/>
    </row>
    <row r="389" spans="1:6" x14ac:dyDescent="0.25">
      <c r="A389" s="4"/>
      <c r="B389" s="7" t="s">
        <v>277</v>
      </c>
      <c r="C389" s="17" t="s">
        <v>80</v>
      </c>
      <c r="D389" s="3"/>
      <c r="E389" s="3"/>
      <c r="F389" s="3"/>
    </row>
    <row r="390" spans="1:6" x14ac:dyDescent="0.25">
      <c r="A390" s="4"/>
      <c r="B390" s="7" t="s">
        <v>278</v>
      </c>
      <c r="C390" s="17" t="s">
        <v>80</v>
      </c>
      <c r="D390" s="3"/>
      <c r="E390" s="3"/>
      <c r="F390" s="3"/>
    </row>
    <row r="391" spans="1:6" x14ac:dyDescent="0.25">
      <c r="A391" s="4"/>
      <c r="B391" s="7" t="s">
        <v>279</v>
      </c>
      <c r="C391" s="17" t="s">
        <v>14</v>
      </c>
      <c r="D391" s="3"/>
      <c r="E391" s="3"/>
      <c r="F391" s="3"/>
    </row>
    <row r="392" spans="1:6" x14ac:dyDescent="0.25">
      <c r="A392" s="4"/>
      <c r="B392" s="7" t="s">
        <v>280</v>
      </c>
      <c r="C392" s="17" t="s">
        <v>80</v>
      </c>
      <c r="D392" s="3"/>
      <c r="E392" s="3"/>
      <c r="F392" s="3"/>
    </row>
    <row r="393" spans="1:6" x14ac:dyDescent="0.25">
      <c r="A393" s="4"/>
      <c r="B393" s="7" t="s">
        <v>281</v>
      </c>
      <c r="C393" s="17" t="s">
        <v>14</v>
      </c>
      <c r="D393" s="3"/>
      <c r="E393" s="3"/>
      <c r="F393" s="3"/>
    </row>
    <row r="394" spans="1:6" x14ac:dyDescent="0.25">
      <c r="A394" s="4"/>
      <c r="B394" s="7" t="s">
        <v>282</v>
      </c>
      <c r="C394" s="17" t="s">
        <v>43</v>
      </c>
      <c r="D394" s="3"/>
      <c r="E394" s="3"/>
      <c r="F394" s="3"/>
    </row>
    <row r="395" spans="1:6" x14ac:dyDescent="0.25">
      <c r="A395" s="4"/>
      <c r="B395" s="7" t="s">
        <v>283</v>
      </c>
      <c r="C395" s="17" t="s">
        <v>80</v>
      </c>
      <c r="D395" s="3"/>
      <c r="E395" s="3"/>
      <c r="F395" s="3"/>
    </row>
    <row r="396" spans="1:6" x14ac:dyDescent="0.25">
      <c r="A396" s="4"/>
      <c r="B396" s="7" t="s">
        <v>284</v>
      </c>
      <c r="C396" s="17" t="s">
        <v>80</v>
      </c>
      <c r="D396" s="3"/>
      <c r="E396" s="3"/>
      <c r="F396" s="3"/>
    </row>
    <row r="397" spans="1:6" x14ac:dyDescent="0.25">
      <c r="A397" s="4"/>
      <c r="B397" s="4" t="s">
        <v>316</v>
      </c>
      <c r="C397" s="27" t="s">
        <v>19</v>
      </c>
      <c r="D397" s="28"/>
      <c r="E397" s="22"/>
      <c r="F397" s="22"/>
    </row>
    <row r="398" spans="1:6" x14ac:dyDescent="0.25">
      <c r="A398" s="4"/>
      <c r="B398" s="4"/>
      <c r="C398" s="29" t="s">
        <v>98</v>
      </c>
      <c r="D398" s="30"/>
      <c r="E398" s="22"/>
      <c r="F398" s="22"/>
    </row>
    <row r="399" spans="1:6" x14ac:dyDescent="0.25">
      <c r="A399" s="4"/>
      <c r="B399" s="7" t="s">
        <v>276</v>
      </c>
      <c r="C399" s="17" t="s">
        <v>80</v>
      </c>
      <c r="D399" s="3"/>
      <c r="E399" s="3"/>
      <c r="F399" s="3"/>
    </row>
    <row r="400" spans="1:6" x14ac:dyDescent="0.25">
      <c r="A400" s="4"/>
      <c r="B400" s="7" t="s">
        <v>277</v>
      </c>
      <c r="C400" s="17" t="s">
        <v>80</v>
      </c>
      <c r="D400" s="3"/>
      <c r="E400" s="3"/>
      <c r="F400" s="3"/>
    </row>
    <row r="401" spans="1:6" x14ac:dyDescent="0.25">
      <c r="A401" s="4"/>
      <c r="B401" s="7" t="s">
        <v>278</v>
      </c>
      <c r="C401" s="17" t="s">
        <v>80</v>
      </c>
      <c r="D401" s="3"/>
      <c r="E401" s="3"/>
      <c r="F401" s="3"/>
    </row>
    <row r="402" spans="1:6" x14ac:dyDescent="0.25">
      <c r="A402" s="4"/>
      <c r="B402" s="7" t="s">
        <v>279</v>
      </c>
      <c r="C402" s="17" t="s">
        <v>14</v>
      </c>
      <c r="D402" s="3"/>
      <c r="E402" s="3"/>
      <c r="F402" s="3"/>
    </row>
    <row r="403" spans="1:6" x14ac:dyDescent="0.25">
      <c r="A403" s="4"/>
      <c r="B403" s="7" t="s">
        <v>280</v>
      </c>
      <c r="C403" s="17" t="s">
        <v>80</v>
      </c>
      <c r="D403" s="3"/>
      <c r="E403" s="3"/>
      <c r="F403" s="3"/>
    </row>
    <row r="404" spans="1:6" x14ac:dyDescent="0.25">
      <c r="A404" s="4"/>
      <c r="B404" s="7" t="s">
        <v>281</v>
      </c>
      <c r="C404" s="17" t="s">
        <v>14</v>
      </c>
      <c r="D404" s="3"/>
      <c r="E404" s="3"/>
      <c r="F404" s="3"/>
    </row>
    <row r="405" spans="1:6" x14ac:dyDescent="0.25">
      <c r="A405" s="4"/>
      <c r="B405" s="7" t="s">
        <v>282</v>
      </c>
      <c r="C405" s="17" t="s">
        <v>43</v>
      </c>
      <c r="D405" s="3"/>
      <c r="E405" s="3"/>
      <c r="F405" s="3"/>
    </row>
    <row r="406" spans="1:6" x14ac:dyDescent="0.25">
      <c r="A406" s="4"/>
      <c r="B406" s="7" t="s">
        <v>283</v>
      </c>
      <c r="C406" s="17" t="s">
        <v>80</v>
      </c>
      <c r="D406" s="3"/>
      <c r="E406" s="3"/>
      <c r="F406" s="3"/>
    </row>
    <row r="407" spans="1:6" x14ac:dyDescent="0.25">
      <c r="A407" s="4"/>
      <c r="B407" s="7" t="s">
        <v>284</v>
      </c>
      <c r="C407" s="17" t="s">
        <v>80</v>
      </c>
      <c r="D407" s="3"/>
      <c r="E407" s="3"/>
      <c r="F407" s="3"/>
    </row>
    <row r="408" spans="1:6" x14ac:dyDescent="0.25">
      <c r="A408" s="4"/>
      <c r="B408" s="4" t="s">
        <v>317</v>
      </c>
      <c r="C408" s="27" t="s">
        <v>19</v>
      </c>
      <c r="D408" s="28"/>
      <c r="E408" s="22"/>
      <c r="F408" s="22"/>
    </row>
    <row r="409" spans="1:6" x14ac:dyDescent="0.25">
      <c r="A409" s="4"/>
      <c r="B409" s="4"/>
      <c r="C409" s="29" t="s">
        <v>98</v>
      </c>
      <c r="D409" s="30"/>
      <c r="E409" s="22"/>
      <c r="F409" s="22"/>
    </row>
    <row r="410" spans="1:6" x14ac:dyDescent="0.25">
      <c r="A410" s="4"/>
      <c r="B410" s="7" t="s">
        <v>276</v>
      </c>
      <c r="C410" s="17" t="s">
        <v>80</v>
      </c>
      <c r="D410" s="3"/>
      <c r="E410" s="3"/>
      <c r="F410" s="3"/>
    </row>
    <row r="411" spans="1:6" x14ac:dyDescent="0.25">
      <c r="A411" s="4"/>
      <c r="B411" s="7" t="s">
        <v>277</v>
      </c>
      <c r="C411" s="17" t="s">
        <v>80</v>
      </c>
      <c r="D411" s="3"/>
      <c r="E411" s="3"/>
      <c r="F411" s="3"/>
    </row>
    <row r="412" spans="1:6" x14ac:dyDescent="0.25">
      <c r="A412" s="4"/>
      <c r="B412" s="7" t="s">
        <v>278</v>
      </c>
      <c r="C412" s="17" t="s">
        <v>80</v>
      </c>
      <c r="D412" s="3"/>
      <c r="E412" s="3"/>
      <c r="F412" s="3"/>
    </row>
    <row r="413" spans="1:6" x14ac:dyDescent="0.25">
      <c r="A413" s="4"/>
      <c r="B413" s="7" t="s">
        <v>279</v>
      </c>
      <c r="C413" s="17" t="s">
        <v>14</v>
      </c>
      <c r="D413" s="3"/>
      <c r="E413" s="3"/>
      <c r="F413" s="3"/>
    </row>
    <row r="414" spans="1:6" x14ac:dyDescent="0.25">
      <c r="A414" s="4"/>
      <c r="B414" s="7" t="s">
        <v>280</v>
      </c>
      <c r="C414" s="17" t="s">
        <v>80</v>
      </c>
      <c r="D414" s="3"/>
      <c r="E414" s="3"/>
      <c r="F414" s="3"/>
    </row>
    <row r="415" spans="1:6" x14ac:dyDescent="0.25">
      <c r="A415" s="4"/>
      <c r="B415" s="7" t="s">
        <v>281</v>
      </c>
      <c r="C415" s="17" t="s">
        <v>14</v>
      </c>
      <c r="D415" s="3"/>
      <c r="E415" s="3"/>
      <c r="F415" s="3"/>
    </row>
    <row r="416" spans="1:6" x14ac:dyDescent="0.25">
      <c r="A416" s="4"/>
      <c r="B416" s="7" t="s">
        <v>282</v>
      </c>
      <c r="C416" s="17" t="s">
        <v>43</v>
      </c>
      <c r="D416" s="3"/>
      <c r="E416" s="3"/>
      <c r="F416" s="3"/>
    </row>
    <row r="417" spans="1:6" x14ac:dyDescent="0.25">
      <c r="A417" s="4"/>
      <c r="B417" s="7" t="s">
        <v>283</v>
      </c>
      <c r="C417" s="17" t="s">
        <v>80</v>
      </c>
      <c r="D417" s="3"/>
      <c r="E417" s="3"/>
      <c r="F417" s="3"/>
    </row>
    <row r="418" spans="1:6" x14ac:dyDescent="0.25">
      <c r="A418" s="4"/>
      <c r="B418" s="7" t="s">
        <v>284</v>
      </c>
      <c r="C418" s="17" t="s">
        <v>80</v>
      </c>
      <c r="D418" s="3"/>
      <c r="E418" s="3"/>
      <c r="F418" s="34"/>
    </row>
    <row r="419" spans="1:6" x14ac:dyDescent="0.25">
      <c r="A419" s="4"/>
      <c r="B419" s="4" t="s">
        <v>285</v>
      </c>
      <c r="C419" s="22"/>
      <c r="D419" s="22"/>
      <c r="E419" s="34">
        <v>76615</v>
      </c>
      <c r="F419" s="34">
        <v>0</v>
      </c>
    </row>
    <row r="420" spans="1:6" x14ac:dyDescent="0.25">
      <c r="A420" s="4"/>
      <c r="B420" s="7" t="s">
        <v>286</v>
      </c>
      <c r="C420" s="22"/>
      <c r="D420" s="22"/>
      <c r="E420" s="3"/>
      <c r="F420" s="3"/>
    </row>
    <row r="421" spans="1:6" x14ac:dyDescent="0.25">
      <c r="A421" s="4"/>
      <c r="B421" s="7" t="s">
        <v>318</v>
      </c>
      <c r="C421" s="17" t="s">
        <v>98</v>
      </c>
      <c r="D421" s="3"/>
      <c r="E421" s="22"/>
      <c r="F421" s="22"/>
    </row>
    <row r="422" spans="1:6" x14ac:dyDescent="0.25">
      <c r="A422" s="4"/>
      <c r="B422" s="7" t="s">
        <v>319</v>
      </c>
      <c r="C422" s="17" t="s">
        <v>98</v>
      </c>
      <c r="D422" s="3"/>
      <c r="E422" s="22"/>
      <c r="F422" s="22"/>
    </row>
    <row r="423" spans="1:6" x14ac:dyDescent="0.25">
      <c r="A423" s="4"/>
      <c r="B423" s="7" t="s">
        <v>320</v>
      </c>
      <c r="C423" s="17" t="s">
        <v>98</v>
      </c>
      <c r="D423" s="3"/>
      <c r="E423" s="22"/>
      <c r="F423" s="22"/>
    </row>
    <row r="424" spans="1:6" x14ac:dyDescent="0.25">
      <c r="A424" s="4"/>
      <c r="B424" s="7" t="s">
        <v>321</v>
      </c>
      <c r="C424" s="17" t="s">
        <v>98</v>
      </c>
      <c r="D424" s="3"/>
      <c r="E424" s="22"/>
      <c r="F424" s="22"/>
    </row>
    <row r="425" spans="1:6" x14ac:dyDescent="0.25">
      <c r="A425" s="4"/>
      <c r="B425" s="7" t="s">
        <v>287</v>
      </c>
      <c r="C425" s="17" t="s">
        <v>80</v>
      </c>
      <c r="D425" s="3"/>
      <c r="E425" s="34"/>
      <c r="F425" s="34"/>
    </row>
    <row r="426" spans="1:6" x14ac:dyDescent="0.25">
      <c r="A426" s="4"/>
      <c r="B426" s="7" t="s">
        <v>288</v>
      </c>
      <c r="C426" s="17" t="s">
        <v>98</v>
      </c>
      <c r="D426" s="3"/>
      <c r="E426" s="34"/>
      <c r="F426" s="34"/>
    </row>
    <row r="427" spans="1:6" x14ac:dyDescent="0.25">
      <c r="A427" s="4"/>
      <c r="B427" s="4" t="s">
        <v>81</v>
      </c>
      <c r="C427" s="22"/>
      <c r="D427" s="22"/>
      <c r="E427" s="34">
        <v>42090</v>
      </c>
      <c r="F427" s="34">
        <v>0</v>
      </c>
    </row>
    <row r="428" spans="1:6" x14ac:dyDescent="0.25">
      <c r="A428" s="4"/>
      <c r="B428" s="4" t="s">
        <v>82</v>
      </c>
      <c r="C428" s="22"/>
      <c r="D428" s="22"/>
      <c r="E428" s="34">
        <v>410000</v>
      </c>
      <c r="F428" s="34">
        <v>85526.74</v>
      </c>
    </row>
    <row r="429" spans="1:6" x14ac:dyDescent="0.25">
      <c r="A429" s="4"/>
      <c r="B429" s="4" t="s">
        <v>83</v>
      </c>
      <c r="C429" s="22"/>
      <c r="D429" s="22"/>
      <c r="E429" s="34"/>
      <c r="F429" s="34"/>
    </row>
    <row r="430" spans="1:6" x14ac:dyDescent="0.25">
      <c r="A430" s="4"/>
      <c r="B430" s="4" t="s">
        <v>84</v>
      </c>
      <c r="C430" s="22"/>
      <c r="D430" s="22"/>
      <c r="E430" s="34"/>
      <c r="F430" s="34"/>
    </row>
    <row r="431" spans="1:6" x14ac:dyDescent="0.25">
      <c r="A431" s="4"/>
      <c r="B431" s="4" t="s">
        <v>85</v>
      </c>
      <c r="C431" s="22"/>
      <c r="D431" s="22"/>
      <c r="E431" s="34">
        <v>219625</v>
      </c>
      <c r="F431" s="34">
        <v>130474.47</v>
      </c>
    </row>
    <row r="432" spans="1:6" x14ac:dyDescent="0.25">
      <c r="A432" s="4"/>
      <c r="B432" s="4" t="s">
        <v>86</v>
      </c>
      <c r="C432" s="22"/>
      <c r="D432" s="22"/>
      <c r="E432" s="34"/>
      <c r="F432" s="34"/>
    </row>
    <row r="433" spans="1:6" x14ac:dyDescent="0.25">
      <c r="A433" s="4"/>
      <c r="B433" s="4" t="s">
        <v>87</v>
      </c>
      <c r="C433" s="22"/>
      <c r="D433" s="22"/>
      <c r="E433" s="34"/>
      <c r="F433" s="34"/>
    </row>
    <row r="434" spans="1:6" x14ac:dyDescent="0.25">
      <c r="A434" s="4"/>
      <c r="B434" s="5" t="s">
        <v>88</v>
      </c>
      <c r="C434" s="22"/>
      <c r="D434" s="22"/>
      <c r="E434" s="34"/>
      <c r="F434" s="34"/>
    </row>
    <row r="435" spans="1:6" ht="15.75" thickBot="1" x14ac:dyDescent="0.3">
      <c r="A435" s="4"/>
      <c r="B435" s="5" t="s">
        <v>89</v>
      </c>
      <c r="C435" s="22"/>
      <c r="D435" s="22"/>
      <c r="E435" s="34">
        <v>2621600</v>
      </c>
      <c r="F435" s="54">
        <v>529340.67000000004</v>
      </c>
    </row>
    <row r="436" spans="1:6" ht="15.75" customHeight="1" thickBot="1" x14ac:dyDescent="0.3">
      <c r="A436" s="60" t="s">
        <v>289</v>
      </c>
      <c r="B436" s="61"/>
      <c r="C436" s="61"/>
      <c r="D436" s="62"/>
      <c r="E436" s="52">
        <f>SUM(E299:E435)</f>
        <v>3939708</v>
      </c>
      <c r="F436" s="52">
        <f>SUM(F299:F435)</f>
        <v>892205.27</v>
      </c>
    </row>
    <row r="437" spans="1:6" ht="15.75" thickBot="1" x14ac:dyDescent="0.3">
      <c r="A437" s="64" t="s">
        <v>3</v>
      </c>
      <c r="B437" s="64" t="s">
        <v>303</v>
      </c>
      <c r="C437" s="67" t="s">
        <v>4</v>
      </c>
      <c r="D437" s="68"/>
      <c r="E437" s="64" t="s">
        <v>5</v>
      </c>
      <c r="F437" s="64" t="s">
        <v>6</v>
      </c>
    </row>
    <row r="438" spans="1:6" ht="15.75" thickBot="1" x14ac:dyDescent="0.3">
      <c r="A438" s="65"/>
      <c r="B438" s="65"/>
      <c r="C438" s="67" t="s">
        <v>7</v>
      </c>
      <c r="D438" s="68"/>
      <c r="E438" s="65"/>
      <c r="F438" s="65"/>
    </row>
    <row r="439" spans="1:6" ht="15.75" thickBot="1" x14ac:dyDescent="0.3">
      <c r="A439" s="66"/>
      <c r="B439" s="66"/>
      <c r="C439" s="23" t="s">
        <v>8</v>
      </c>
      <c r="D439" s="23" t="s">
        <v>9</v>
      </c>
      <c r="E439" s="66"/>
      <c r="F439" s="66"/>
    </row>
    <row r="440" spans="1:6" ht="25.5" x14ac:dyDescent="0.25">
      <c r="A440" s="13" t="s">
        <v>290</v>
      </c>
      <c r="B440" s="13" t="s">
        <v>291</v>
      </c>
      <c r="C440" s="22"/>
      <c r="D440" s="22"/>
      <c r="E440" s="33">
        <v>300000</v>
      </c>
      <c r="F440" s="33">
        <v>39268.58</v>
      </c>
    </row>
    <row r="441" spans="1:6" x14ac:dyDescent="0.25">
      <c r="A441" s="4"/>
      <c r="B441" s="4" t="s">
        <v>292</v>
      </c>
      <c r="C441" s="22"/>
      <c r="D441" s="22"/>
      <c r="E441" s="34">
        <v>795429</v>
      </c>
      <c r="F441" s="34">
        <v>263984.98</v>
      </c>
    </row>
    <row r="442" spans="1:6" x14ac:dyDescent="0.25">
      <c r="A442" s="4"/>
      <c r="B442" s="4" t="s">
        <v>293</v>
      </c>
      <c r="C442" s="22"/>
      <c r="D442" s="22"/>
      <c r="E442" s="34">
        <v>1524125</v>
      </c>
      <c r="F442" s="34">
        <v>334186.34999999998</v>
      </c>
    </row>
    <row r="443" spans="1:6" x14ac:dyDescent="0.25">
      <c r="A443" s="4"/>
      <c r="B443" s="4" t="s">
        <v>294</v>
      </c>
      <c r="C443" s="22"/>
      <c r="D443" s="22"/>
      <c r="E443" s="34">
        <v>528304</v>
      </c>
      <c r="F443" s="34">
        <v>102867.13</v>
      </c>
    </row>
    <row r="444" spans="1:6" x14ac:dyDescent="0.25">
      <c r="A444" s="4"/>
      <c r="B444" s="4" t="s">
        <v>295</v>
      </c>
      <c r="C444" s="22"/>
      <c r="D444" s="22"/>
      <c r="E444" s="34">
        <v>182275</v>
      </c>
      <c r="F444" s="34">
        <v>37506.480000000003</v>
      </c>
    </row>
    <row r="445" spans="1:6" x14ac:dyDescent="0.25">
      <c r="A445" s="4"/>
      <c r="B445" s="4" t="s">
        <v>296</v>
      </c>
      <c r="C445" s="22"/>
      <c r="D445" s="22"/>
      <c r="E445" s="34"/>
      <c r="F445" s="34"/>
    </row>
    <row r="446" spans="1:6" x14ac:dyDescent="0.25">
      <c r="A446" s="4"/>
      <c r="B446" s="4" t="s">
        <v>297</v>
      </c>
      <c r="C446" s="22"/>
      <c r="D446" s="22"/>
      <c r="E446" s="34">
        <v>2223030</v>
      </c>
      <c r="F446" s="34">
        <v>553543.72</v>
      </c>
    </row>
    <row r="447" spans="1:6" x14ac:dyDescent="0.25">
      <c r="A447" s="4"/>
      <c r="B447" s="4" t="s">
        <v>298</v>
      </c>
      <c r="C447" s="22"/>
      <c r="D447" s="22"/>
      <c r="E447" s="34">
        <v>203821</v>
      </c>
      <c r="F447" s="34">
        <v>46127.96</v>
      </c>
    </row>
    <row r="448" spans="1:6" x14ac:dyDescent="0.25">
      <c r="A448" s="4"/>
      <c r="B448" s="4" t="s">
        <v>299</v>
      </c>
      <c r="C448" s="22" t="s">
        <v>350</v>
      </c>
      <c r="D448" s="22">
        <f>12592</f>
        <v>12592</v>
      </c>
      <c r="E448" s="44">
        <v>522722</v>
      </c>
      <c r="F448" s="44">
        <v>92868.39</v>
      </c>
    </row>
    <row r="449" spans="1:6" x14ac:dyDescent="0.25">
      <c r="A449" s="4"/>
      <c r="B449" s="4" t="s">
        <v>300</v>
      </c>
      <c r="C449" s="22"/>
      <c r="D449" s="22"/>
      <c r="E449" s="34">
        <v>243165</v>
      </c>
      <c r="F449" s="34">
        <v>69931.91</v>
      </c>
    </row>
    <row r="450" spans="1:6" x14ac:dyDescent="0.25">
      <c r="A450" s="4"/>
      <c r="B450" s="5" t="s">
        <v>81</v>
      </c>
      <c r="C450" s="22"/>
      <c r="D450" s="22"/>
      <c r="E450" s="34">
        <v>540651</v>
      </c>
      <c r="F450" s="34">
        <v>121847.35</v>
      </c>
    </row>
    <row r="451" spans="1:6" x14ac:dyDescent="0.25">
      <c r="A451" s="4"/>
      <c r="B451" s="5" t="s">
        <v>82</v>
      </c>
      <c r="C451" s="22"/>
      <c r="D451" s="22"/>
      <c r="E451" s="34"/>
      <c r="F451" s="34"/>
    </row>
    <row r="452" spans="1:6" x14ac:dyDescent="0.25">
      <c r="A452" s="4"/>
      <c r="B452" s="5" t="s">
        <v>83</v>
      </c>
      <c r="C452" s="22"/>
      <c r="D452" s="22"/>
      <c r="E452" s="34"/>
      <c r="F452" s="34"/>
    </row>
    <row r="453" spans="1:6" x14ac:dyDescent="0.25">
      <c r="A453" s="4"/>
      <c r="B453" s="5" t="s">
        <v>84</v>
      </c>
      <c r="C453" s="22"/>
      <c r="D453" s="22"/>
      <c r="E453" s="34"/>
      <c r="F453" s="34"/>
    </row>
    <row r="454" spans="1:6" x14ac:dyDescent="0.25">
      <c r="A454" s="4"/>
      <c r="B454" s="5" t="s">
        <v>85</v>
      </c>
      <c r="C454" s="22"/>
      <c r="D454" s="22"/>
      <c r="E454" s="34">
        <v>1719459</v>
      </c>
      <c r="F454" s="34">
        <v>383496.55</v>
      </c>
    </row>
    <row r="455" spans="1:6" x14ac:dyDescent="0.25">
      <c r="A455" s="4"/>
      <c r="B455" s="5" t="s">
        <v>86</v>
      </c>
      <c r="C455" s="22"/>
      <c r="D455" s="22"/>
      <c r="E455" s="34"/>
      <c r="F455" s="34"/>
    </row>
    <row r="456" spans="1:6" x14ac:dyDescent="0.25">
      <c r="A456" s="4"/>
      <c r="B456" s="5" t="s">
        <v>87</v>
      </c>
      <c r="C456" s="22"/>
      <c r="D456" s="22"/>
      <c r="E456" s="34"/>
      <c r="F456" s="34"/>
    </row>
    <row r="457" spans="1:6" x14ac:dyDescent="0.25">
      <c r="A457" s="4"/>
      <c r="B457" s="5" t="s">
        <v>88</v>
      </c>
      <c r="C457" s="22"/>
      <c r="D457" s="22"/>
      <c r="E457" s="34">
        <v>324380</v>
      </c>
      <c r="F457" s="34">
        <v>96179.47</v>
      </c>
    </row>
    <row r="458" spans="1:6" ht="15.75" thickBot="1" x14ac:dyDescent="0.3">
      <c r="A458" s="4"/>
      <c r="B458" s="5" t="s">
        <v>89</v>
      </c>
      <c r="C458" s="22"/>
      <c r="D458" s="22"/>
      <c r="E458" s="34"/>
      <c r="F458" s="34"/>
    </row>
    <row r="459" spans="1:6" ht="15.75" customHeight="1" thickBot="1" x14ac:dyDescent="0.3">
      <c r="A459" s="60" t="s">
        <v>301</v>
      </c>
      <c r="B459" s="61"/>
      <c r="C459" s="61"/>
      <c r="D459" s="62"/>
      <c r="E459" s="53">
        <f>SUM(E440:E458)</f>
        <v>9107361</v>
      </c>
      <c r="F459" s="53">
        <f>SUM(F440:F458)</f>
        <v>2141808.8699999996</v>
      </c>
    </row>
    <row r="460" spans="1:6" ht="15.75" thickBot="1" x14ac:dyDescent="0.3">
      <c r="A460" s="60" t="s">
        <v>302</v>
      </c>
      <c r="B460" s="61"/>
      <c r="C460" s="61"/>
      <c r="D460" s="62"/>
      <c r="E460" s="52">
        <f>E94+E142+E241+E295+E436+E459</f>
        <v>51898076</v>
      </c>
      <c r="F460" s="52">
        <f>F94+F142+F241+F295+F436+F459</f>
        <v>7658762.2899999991</v>
      </c>
    </row>
  </sheetData>
  <mergeCells count="46">
    <mergeCell ref="A1:F1"/>
    <mergeCell ref="A2:F2"/>
    <mergeCell ref="A6:A8"/>
    <mergeCell ref="B6:B8"/>
    <mergeCell ref="C6:D6"/>
    <mergeCell ref="E6:E8"/>
    <mergeCell ref="F6:F8"/>
    <mergeCell ref="C7:D7"/>
    <mergeCell ref="F143:F145"/>
    <mergeCell ref="C144:D144"/>
    <mergeCell ref="A241:D241"/>
    <mergeCell ref="A142:D142"/>
    <mergeCell ref="A95:A97"/>
    <mergeCell ref="B95:B97"/>
    <mergeCell ref="C95:D95"/>
    <mergeCell ref="E95:E97"/>
    <mergeCell ref="F95:F97"/>
    <mergeCell ref="C96:D96"/>
    <mergeCell ref="A94:D94"/>
    <mergeCell ref="A143:A145"/>
    <mergeCell ref="B143:B145"/>
    <mergeCell ref="C143:D143"/>
    <mergeCell ref="E143:E145"/>
    <mergeCell ref="E242:E244"/>
    <mergeCell ref="F242:F244"/>
    <mergeCell ref="C243:D243"/>
    <mergeCell ref="A295:D295"/>
    <mergeCell ref="A296:A298"/>
    <mergeCell ref="B296:B298"/>
    <mergeCell ref="C296:D296"/>
    <mergeCell ref="E296:E298"/>
    <mergeCell ref="F296:F298"/>
    <mergeCell ref="A242:A244"/>
    <mergeCell ref="B242:B244"/>
    <mergeCell ref="C242:D242"/>
    <mergeCell ref="C297:D297"/>
    <mergeCell ref="A460:D460"/>
    <mergeCell ref="B300:B301"/>
    <mergeCell ref="A459:D459"/>
    <mergeCell ref="E437:E439"/>
    <mergeCell ref="F437:F439"/>
    <mergeCell ref="C438:D438"/>
    <mergeCell ref="A436:D436"/>
    <mergeCell ref="A437:A439"/>
    <mergeCell ref="B437:B439"/>
    <mergeCell ref="C437:D437"/>
  </mergeCells>
  <pageMargins left="0.25" right="0.25" top="0.75" bottom="0.75" header="0.3" footer="0.3"/>
  <pageSetup paperSize="9" fitToHeight="0" orientation="landscape" verticalDpi="598" r:id="rId1"/>
  <rowBreaks count="17" manualBreakCount="17">
    <brk id="32" max="5" man="1"/>
    <brk id="60" max="5" man="1"/>
    <brk id="84" max="5" man="1"/>
    <brk id="94" max="5" man="1"/>
    <brk id="126" max="5" man="1"/>
    <brk id="142" max="5" man="1"/>
    <brk id="172" max="5" man="1"/>
    <brk id="202" max="5" man="1"/>
    <brk id="231" max="5" man="1"/>
    <brk id="241" max="5" man="1"/>
    <brk id="266" max="5" man="1"/>
    <brk id="295" max="5" man="1"/>
    <brk id="328" max="5" man="1"/>
    <brk id="352" max="5" man="1"/>
    <brk id="385" max="5" man="1"/>
    <brk id="418" max="5" man="1"/>
    <brk id="4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2"/>
  <sheetViews>
    <sheetView zoomScaleNormal="100" workbookViewId="0">
      <selection activeCell="F15" sqref="F15"/>
    </sheetView>
  </sheetViews>
  <sheetFormatPr defaultRowHeight="15" x14ac:dyDescent="0.25"/>
  <cols>
    <col min="1" max="1" width="11.85546875" customWidth="1"/>
    <col min="2" max="2" width="54.7109375" customWidth="1"/>
    <col min="3" max="3" width="20" style="8" bestFit="1" customWidth="1"/>
    <col min="4" max="4" width="15.5703125" customWidth="1"/>
    <col min="5" max="6" width="17.85546875" customWidth="1"/>
    <col min="7" max="7" width="17.7109375" bestFit="1" customWidth="1"/>
  </cols>
  <sheetData>
    <row r="1" spans="1:6" x14ac:dyDescent="0.25">
      <c r="A1" s="69" t="s">
        <v>0</v>
      </c>
      <c r="B1" s="69"/>
      <c r="C1" s="69"/>
      <c r="D1" s="69"/>
      <c r="E1" s="69"/>
      <c r="F1" s="69"/>
    </row>
    <row r="2" spans="1:6" x14ac:dyDescent="0.25">
      <c r="A2" s="70" t="s">
        <v>357</v>
      </c>
      <c r="B2" s="70"/>
      <c r="C2" s="70"/>
      <c r="D2" s="70"/>
      <c r="E2" s="70"/>
      <c r="F2" s="70"/>
    </row>
    <row r="3" spans="1:6" x14ac:dyDescent="0.25">
      <c r="A3" s="1" t="s">
        <v>1</v>
      </c>
    </row>
    <row r="4" spans="1:6" x14ac:dyDescent="0.25">
      <c r="A4" s="1" t="s">
        <v>352</v>
      </c>
    </row>
    <row r="5" spans="1:6" ht="15.75" thickBot="1" x14ac:dyDescent="0.3">
      <c r="F5" s="2" t="s">
        <v>2</v>
      </c>
    </row>
    <row r="6" spans="1:6" ht="15.75" thickBot="1" x14ac:dyDescent="0.3">
      <c r="A6" s="64" t="s">
        <v>3</v>
      </c>
      <c r="B6" s="64" t="s">
        <v>303</v>
      </c>
      <c r="C6" s="67" t="s">
        <v>4</v>
      </c>
      <c r="D6" s="68"/>
      <c r="E6" s="64" t="s">
        <v>5</v>
      </c>
      <c r="F6" s="64" t="s">
        <v>6</v>
      </c>
    </row>
    <row r="7" spans="1:6" ht="15.75" thickBot="1" x14ac:dyDescent="0.3">
      <c r="A7" s="65"/>
      <c r="B7" s="65"/>
      <c r="C7" s="67" t="s">
        <v>7</v>
      </c>
      <c r="D7" s="68"/>
      <c r="E7" s="65"/>
      <c r="F7" s="65"/>
    </row>
    <row r="8" spans="1:6" ht="15.75" thickBot="1" x14ac:dyDescent="0.3">
      <c r="A8" s="66"/>
      <c r="B8" s="66"/>
      <c r="C8" s="59" t="s">
        <v>8</v>
      </c>
      <c r="D8" s="59" t="s">
        <v>9</v>
      </c>
      <c r="E8" s="66"/>
      <c r="F8" s="66"/>
    </row>
    <row r="9" spans="1:6" x14ac:dyDescent="0.25">
      <c r="A9" s="13" t="s">
        <v>10</v>
      </c>
      <c r="B9" s="10" t="s">
        <v>11</v>
      </c>
      <c r="C9" s="20"/>
      <c r="D9" s="20"/>
      <c r="E9" s="33">
        <v>2153060</v>
      </c>
      <c r="F9" s="33">
        <f>119092.29+148891.08+149640.76</f>
        <v>417624.13</v>
      </c>
    </row>
    <row r="10" spans="1:6" x14ac:dyDescent="0.25">
      <c r="A10" s="3"/>
      <c r="B10" s="11" t="s">
        <v>12</v>
      </c>
      <c r="C10" s="17" t="s">
        <v>14</v>
      </c>
      <c r="D10" s="17">
        <f>65716</f>
        <v>65716</v>
      </c>
      <c r="E10" s="34"/>
      <c r="F10" s="34"/>
    </row>
    <row r="11" spans="1:6" x14ac:dyDescent="0.25">
      <c r="A11" s="3"/>
      <c r="B11" s="11" t="s">
        <v>13</v>
      </c>
      <c r="C11" s="17" t="s">
        <v>14</v>
      </c>
      <c r="D11" s="17">
        <f>119684</f>
        <v>119684</v>
      </c>
      <c r="E11" s="34"/>
      <c r="F11" s="34"/>
    </row>
    <row r="12" spans="1:6" x14ac:dyDescent="0.25">
      <c r="A12" s="3"/>
      <c r="B12" s="10" t="s">
        <v>15</v>
      </c>
      <c r="C12" s="21"/>
      <c r="D12" s="21"/>
      <c r="E12" s="34">
        <v>1009298</v>
      </c>
      <c r="F12" s="34">
        <f>98579.7+88364.64+99531.05</f>
        <v>286475.39</v>
      </c>
    </row>
    <row r="13" spans="1:6" x14ac:dyDescent="0.25">
      <c r="A13" s="3"/>
      <c r="B13" s="11" t="s">
        <v>16</v>
      </c>
      <c r="C13" s="17" t="s">
        <v>14</v>
      </c>
      <c r="D13" s="17">
        <f>38994+32272+31832+24892+27268</f>
        <v>155258</v>
      </c>
      <c r="E13" s="34"/>
      <c r="F13" s="34"/>
    </row>
    <row r="14" spans="1:6" x14ac:dyDescent="0.25">
      <c r="A14" s="3"/>
      <c r="B14" s="11" t="s">
        <v>17</v>
      </c>
      <c r="C14" s="17" t="s">
        <v>14</v>
      </c>
      <c r="D14" s="17"/>
      <c r="E14" s="34"/>
      <c r="F14" s="34"/>
    </row>
    <row r="15" spans="1:6" x14ac:dyDescent="0.25">
      <c r="A15" s="3"/>
      <c r="B15" s="11" t="s">
        <v>18</v>
      </c>
      <c r="C15" s="17" t="s">
        <v>14</v>
      </c>
      <c r="D15" s="17"/>
      <c r="E15" s="34"/>
      <c r="F15" s="34"/>
    </row>
    <row r="16" spans="1:6" x14ac:dyDescent="0.25">
      <c r="A16" s="3"/>
      <c r="B16" s="10" t="s">
        <v>20</v>
      </c>
      <c r="C16" s="21"/>
      <c r="D16" s="21"/>
      <c r="E16" s="34"/>
      <c r="F16" s="34"/>
    </row>
    <row r="17" spans="1:6" x14ac:dyDescent="0.25">
      <c r="A17" s="3"/>
      <c r="B17" s="11" t="s">
        <v>21</v>
      </c>
      <c r="C17" s="17" t="s">
        <v>14</v>
      </c>
      <c r="D17" s="17"/>
      <c r="E17" s="34"/>
      <c r="F17" s="34"/>
    </row>
    <row r="18" spans="1:6" x14ac:dyDescent="0.25">
      <c r="A18" s="3"/>
      <c r="B18" s="11" t="s">
        <v>22</v>
      </c>
      <c r="C18" s="17" t="s">
        <v>19</v>
      </c>
      <c r="D18" s="17"/>
      <c r="E18" s="34"/>
      <c r="F18" s="34"/>
    </row>
    <row r="19" spans="1:6" x14ac:dyDescent="0.25">
      <c r="A19" s="3"/>
      <c r="B19" s="10" t="s">
        <v>23</v>
      </c>
      <c r="C19" s="21"/>
      <c r="D19" s="21"/>
      <c r="E19" s="34">
        <v>26250</v>
      </c>
      <c r="F19" s="34">
        <f>1044.69+0+0</f>
        <v>1044.69</v>
      </c>
    </row>
    <row r="20" spans="1:6" x14ac:dyDescent="0.25">
      <c r="A20" s="3"/>
      <c r="B20" s="11" t="s">
        <v>24</v>
      </c>
      <c r="C20" s="17" t="s">
        <v>14</v>
      </c>
      <c r="D20" s="17"/>
      <c r="E20" s="34"/>
      <c r="F20" s="34"/>
    </row>
    <row r="21" spans="1:6" x14ac:dyDescent="0.25">
      <c r="A21" s="3"/>
      <c r="B21" s="11" t="s">
        <v>25</v>
      </c>
      <c r="C21" s="17" t="s">
        <v>14</v>
      </c>
      <c r="D21" s="17">
        <f>27243</f>
        <v>27243</v>
      </c>
      <c r="E21" s="34"/>
      <c r="F21" s="34"/>
    </row>
    <row r="22" spans="1:6" x14ac:dyDescent="0.25">
      <c r="A22" s="3"/>
      <c r="B22" s="11" t="s">
        <v>26</v>
      </c>
      <c r="C22" s="17" t="s">
        <v>14</v>
      </c>
      <c r="D22" s="17"/>
      <c r="E22" s="34"/>
      <c r="F22" s="34"/>
    </row>
    <row r="23" spans="1:6" x14ac:dyDescent="0.25">
      <c r="A23" s="3"/>
      <c r="B23" s="11" t="s">
        <v>27</v>
      </c>
      <c r="C23" s="17" t="s">
        <v>14</v>
      </c>
      <c r="D23" s="17"/>
      <c r="E23" s="34"/>
      <c r="F23" s="34"/>
    </row>
    <row r="24" spans="1:6" x14ac:dyDescent="0.25">
      <c r="A24" s="3"/>
      <c r="B24" s="10" t="s">
        <v>28</v>
      </c>
      <c r="C24" s="21"/>
      <c r="D24" s="21"/>
      <c r="E24" s="34">
        <v>313504</v>
      </c>
      <c r="F24" s="34">
        <f>18933.14+9101.21+8157.54</f>
        <v>36191.89</v>
      </c>
    </row>
    <row r="25" spans="1:6" x14ac:dyDescent="0.25">
      <c r="A25" s="3"/>
      <c r="B25" s="11" t="s">
        <v>29</v>
      </c>
      <c r="C25" s="21"/>
      <c r="D25" s="21"/>
      <c r="E25" s="34"/>
      <c r="F25" s="34"/>
    </row>
    <row r="26" spans="1:6" x14ac:dyDescent="0.25">
      <c r="A26" s="3"/>
      <c r="B26" s="11" t="s">
        <v>30</v>
      </c>
      <c r="C26" s="17" t="s">
        <v>14</v>
      </c>
      <c r="D26" s="17">
        <v>121820</v>
      </c>
      <c r="E26" s="34"/>
      <c r="F26" s="34"/>
    </row>
    <row r="27" spans="1:6" x14ac:dyDescent="0.25">
      <c r="A27" s="3"/>
      <c r="B27" s="11" t="s">
        <v>31</v>
      </c>
      <c r="C27" s="17" t="s">
        <v>14</v>
      </c>
      <c r="D27" s="17"/>
      <c r="E27" s="34"/>
      <c r="F27" s="34"/>
    </row>
    <row r="28" spans="1:6" x14ac:dyDescent="0.25">
      <c r="A28" s="3"/>
      <c r="B28" s="11" t="s">
        <v>32</v>
      </c>
      <c r="C28" s="17" t="s">
        <v>43</v>
      </c>
      <c r="D28" s="17"/>
      <c r="E28" s="34"/>
      <c r="F28" s="34"/>
    </row>
    <row r="29" spans="1:6" x14ac:dyDescent="0.25">
      <c r="A29" s="3"/>
      <c r="B29" s="11" t="s">
        <v>33</v>
      </c>
      <c r="C29" s="21"/>
      <c r="D29" s="21"/>
      <c r="E29" s="34"/>
      <c r="F29" s="34"/>
    </row>
    <row r="30" spans="1:6" x14ac:dyDescent="0.25">
      <c r="A30" s="3"/>
      <c r="B30" s="11" t="s">
        <v>34</v>
      </c>
      <c r="C30" s="17" t="s">
        <v>14</v>
      </c>
      <c r="D30" s="17">
        <v>196328</v>
      </c>
      <c r="E30" s="34"/>
      <c r="F30" s="34"/>
    </row>
    <row r="31" spans="1:6" x14ac:dyDescent="0.25">
      <c r="A31" s="3"/>
      <c r="B31" s="11" t="s">
        <v>35</v>
      </c>
      <c r="C31" s="17" t="s">
        <v>14</v>
      </c>
      <c r="D31" s="17"/>
      <c r="E31" s="34"/>
      <c r="F31" s="34"/>
    </row>
    <row r="32" spans="1:6" x14ac:dyDescent="0.25">
      <c r="A32" s="3"/>
      <c r="B32" s="11" t="s">
        <v>36</v>
      </c>
      <c r="C32" s="17" t="s">
        <v>43</v>
      </c>
      <c r="D32" s="17">
        <v>82</v>
      </c>
      <c r="E32" s="34"/>
      <c r="F32" s="34"/>
    </row>
    <row r="33" spans="1:6" x14ac:dyDescent="0.25">
      <c r="A33" s="3"/>
      <c r="B33" s="11" t="s">
        <v>37</v>
      </c>
      <c r="C33" s="21"/>
      <c r="D33" s="21"/>
      <c r="E33" s="34"/>
      <c r="F33" s="34"/>
    </row>
    <row r="34" spans="1:6" x14ac:dyDescent="0.25">
      <c r="A34" s="3"/>
      <c r="B34" s="11" t="s">
        <v>38</v>
      </c>
      <c r="C34" s="17" t="s">
        <v>14</v>
      </c>
      <c r="D34" s="17"/>
      <c r="E34" s="34"/>
      <c r="F34" s="34"/>
    </row>
    <row r="35" spans="1:6" x14ac:dyDescent="0.25">
      <c r="A35" s="3"/>
      <c r="B35" s="11" t="s">
        <v>39</v>
      </c>
      <c r="C35" s="17" t="s">
        <v>14</v>
      </c>
      <c r="D35" s="17">
        <v>630</v>
      </c>
      <c r="E35" s="34"/>
      <c r="F35" s="34"/>
    </row>
    <row r="36" spans="1:6" x14ac:dyDescent="0.25">
      <c r="A36" s="3"/>
      <c r="B36" s="11" t="s">
        <v>40</v>
      </c>
      <c r="C36" s="17" t="s">
        <v>14</v>
      </c>
      <c r="D36" s="17"/>
      <c r="E36" s="34"/>
      <c r="F36" s="34"/>
    </row>
    <row r="37" spans="1:6" x14ac:dyDescent="0.25">
      <c r="A37" s="3"/>
      <c r="B37" s="11" t="s">
        <v>41</v>
      </c>
      <c r="C37" s="17" t="s">
        <v>43</v>
      </c>
      <c r="D37" s="17"/>
      <c r="E37" s="34"/>
      <c r="F37" s="34"/>
    </row>
    <row r="38" spans="1:6" x14ac:dyDescent="0.25">
      <c r="A38" s="3"/>
      <c r="B38" s="11" t="s">
        <v>42</v>
      </c>
      <c r="C38" s="17" t="s">
        <v>14</v>
      </c>
      <c r="D38" s="17"/>
      <c r="E38" s="34"/>
      <c r="F38" s="34"/>
    </row>
    <row r="39" spans="1:6" x14ac:dyDescent="0.25">
      <c r="A39" s="3"/>
      <c r="B39" s="10" t="s">
        <v>44</v>
      </c>
      <c r="C39" s="21"/>
      <c r="D39" s="21"/>
      <c r="E39" s="44">
        <v>270401</v>
      </c>
      <c r="F39" s="44">
        <f>15856.06+20078.06+25003.11</f>
        <v>60937.23</v>
      </c>
    </row>
    <row r="40" spans="1:6" x14ac:dyDescent="0.25">
      <c r="A40" s="3"/>
      <c r="B40" s="11" t="s">
        <v>45</v>
      </c>
      <c r="C40" s="17" t="s">
        <v>14</v>
      </c>
      <c r="D40" s="17">
        <v>13296</v>
      </c>
      <c r="E40" s="34"/>
      <c r="F40" s="34"/>
    </row>
    <row r="41" spans="1:6" x14ac:dyDescent="0.25">
      <c r="A41" s="3"/>
      <c r="B41" s="11" t="s">
        <v>46</v>
      </c>
      <c r="C41" s="17" t="s">
        <v>14</v>
      </c>
      <c r="D41" s="17">
        <v>80</v>
      </c>
      <c r="E41" s="34"/>
      <c r="F41" s="34"/>
    </row>
    <row r="42" spans="1:6" x14ac:dyDescent="0.25">
      <c r="A42" s="3"/>
      <c r="B42" s="11" t="s">
        <v>47</v>
      </c>
      <c r="C42" s="17" t="s">
        <v>43</v>
      </c>
      <c r="D42" s="17"/>
      <c r="E42" s="34"/>
      <c r="F42" s="34"/>
    </row>
    <row r="43" spans="1:6" x14ac:dyDescent="0.25">
      <c r="A43" s="3"/>
      <c r="B43" s="10" t="s">
        <v>48</v>
      </c>
      <c r="C43" s="21"/>
      <c r="D43" s="21"/>
      <c r="E43" s="34">
        <v>186735</v>
      </c>
      <c r="F43" s="34">
        <f>106.08+0+0</f>
        <v>106.08</v>
      </c>
    </row>
    <row r="44" spans="1:6" x14ac:dyDescent="0.25">
      <c r="A44" s="3"/>
      <c r="B44" s="11" t="s">
        <v>49</v>
      </c>
      <c r="C44" s="21"/>
      <c r="D44" s="21"/>
      <c r="E44" s="34"/>
      <c r="F44" s="34"/>
    </row>
    <row r="45" spans="1:6" x14ac:dyDescent="0.25">
      <c r="A45" s="3"/>
      <c r="B45" s="11" t="s">
        <v>50</v>
      </c>
      <c r="C45" s="17" t="s">
        <v>14</v>
      </c>
      <c r="D45" s="17"/>
      <c r="E45" s="34"/>
      <c r="F45" s="34"/>
    </row>
    <row r="46" spans="1:6" x14ac:dyDescent="0.25">
      <c r="A46" s="3"/>
      <c r="B46" s="11" t="s">
        <v>51</v>
      </c>
      <c r="C46" s="17" t="s">
        <v>43</v>
      </c>
      <c r="D46" s="17"/>
      <c r="E46" s="34"/>
      <c r="F46" s="34"/>
    </row>
    <row r="47" spans="1:6" x14ac:dyDescent="0.25">
      <c r="A47" s="3"/>
      <c r="B47" s="11" t="s">
        <v>52</v>
      </c>
      <c r="C47" s="17" t="s">
        <v>43</v>
      </c>
      <c r="D47" s="17"/>
      <c r="E47" s="34"/>
      <c r="F47" s="34"/>
    </row>
    <row r="48" spans="1:6" x14ac:dyDescent="0.25">
      <c r="A48" s="3"/>
      <c r="B48" s="11" t="s">
        <v>53</v>
      </c>
      <c r="C48" s="17" t="s">
        <v>14</v>
      </c>
      <c r="D48" s="17"/>
      <c r="E48" s="34"/>
      <c r="F48" s="34"/>
    </row>
    <row r="49" spans="1:6" x14ac:dyDescent="0.25">
      <c r="A49" s="3"/>
      <c r="B49" s="11" t="s">
        <v>54</v>
      </c>
      <c r="C49" s="17" t="s">
        <v>43</v>
      </c>
      <c r="D49" s="17"/>
      <c r="E49" s="34"/>
      <c r="F49" s="34"/>
    </row>
    <row r="50" spans="1:6" x14ac:dyDescent="0.25">
      <c r="A50" s="3"/>
      <c r="B50" s="11" t="s">
        <v>55</v>
      </c>
      <c r="C50" s="17" t="s">
        <v>80</v>
      </c>
      <c r="D50" s="17"/>
      <c r="E50" s="34"/>
      <c r="F50" s="34"/>
    </row>
    <row r="51" spans="1:6" x14ac:dyDescent="0.25">
      <c r="A51" s="3"/>
      <c r="B51" s="11" t="s">
        <v>56</v>
      </c>
      <c r="C51" s="17" t="s">
        <v>80</v>
      </c>
      <c r="D51" s="17"/>
      <c r="E51" s="34"/>
      <c r="F51" s="34"/>
    </row>
    <row r="52" spans="1:6" x14ac:dyDescent="0.25">
      <c r="A52" s="3"/>
      <c r="B52" s="11" t="s">
        <v>57</v>
      </c>
      <c r="C52" s="21"/>
      <c r="D52" s="21"/>
      <c r="E52" s="34"/>
      <c r="F52" s="34"/>
    </row>
    <row r="53" spans="1:6" x14ac:dyDescent="0.25">
      <c r="A53" s="3"/>
      <c r="B53" s="11" t="s">
        <v>58</v>
      </c>
      <c r="C53" s="17" t="s">
        <v>43</v>
      </c>
      <c r="D53" s="17"/>
      <c r="E53" s="34"/>
      <c r="F53" s="34"/>
    </row>
    <row r="54" spans="1:6" x14ac:dyDescent="0.25">
      <c r="A54" s="3"/>
      <c r="B54" s="11" t="s">
        <v>59</v>
      </c>
      <c r="C54" s="17" t="s">
        <v>14</v>
      </c>
      <c r="D54" s="17"/>
      <c r="E54" s="34"/>
      <c r="F54" s="34"/>
    </row>
    <row r="55" spans="1:6" x14ac:dyDescent="0.25">
      <c r="A55" s="3"/>
      <c r="B55" s="11" t="s">
        <v>60</v>
      </c>
      <c r="C55" s="17" t="s">
        <v>43</v>
      </c>
      <c r="D55" s="17"/>
      <c r="E55" s="34"/>
      <c r="F55" s="34"/>
    </row>
    <row r="56" spans="1:6" x14ac:dyDescent="0.25">
      <c r="A56" s="3"/>
      <c r="B56" s="11" t="s">
        <v>61</v>
      </c>
      <c r="C56" s="17" t="s">
        <v>43</v>
      </c>
      <c r="D56" s="17"/>
      <c r="E56" s="34"/>
      <c r="F56" s="34"/>
    </row>
    <row r="57" spans="1:6" x14ac:dyDescent="0.25">
      <c r="A57" s="3"/>
      <c r="B57" s="11" t="s">
        <v>62</v>
      </c>
      <c r="C57" s="17" t="s">
        <v>14</v>
      </c>
      <c r="D57" s="17"/>
      <c r="E57" s="34"/>
      <c r="F57" s="34"/>
    </row>
    <row r="58" spans="1:6" x14ac:dyDescent="0.25">
      <c r="A58" s="3"/>
      <c r="B58" s="11" t="s">
        <v>63</v>
      </c>
      <c r="C58" s="17" t="s">
        <v>43</v>
      </c>
      <c r="D58" s="17"/>
      <c r="E58" s="34"/>
      <c r="F58" s="34"/>
    </row>
    <row r="59" spans="1:6" x14ac:dyDescent="0.25">
      <c r="A59" s="3"/>
      <c r="B59" s="11" t="s">
        <v>64</v>
      </c>
      <c r="C59" s="17" t="s">
        <v>80</v>
      </c>
      <c r="D59" s="17"/>
      <c r="E59" s="34"/>
      <c r="F59" s="34"/>
    </row>
    <row r="60" spans="1:6" x14ac:dyDescent="0.25">
      <c r="A60" s="3"/>
      <c r="B60" s="11" t="s">
        <v>65</v>
      </c>
      <c r="C60" s="17" t="s">
        <v>80</v>
      </c>
      <c r="D60" s="17"/>
      <c r="E60" s="34"/>
      <c r="F60" s="34"/>
    </row>
    <row r="61" spans="1:6" x14ac:dyDescent="0.25">
      <c r="A61" s="3"/>
      <c r="B61" s="11" t="s">
        <v>66</v>
      </c>
      <c r="C61" s="21"/>
      <c r="D61" s="21"/>
      <c r="E61" s="34"/>
      <c r="F61" s="34"/>
    </row>
    <row r="62" spans="1:6" x14ac:dyDescent="0.25">
      <c r="A62" s="3"/>
      <c r="B62" s="11" t="s">
        <v>67</v>
      </c>
      <c r="C62" s="17" t="s">
        <v>14</v>
      </c>
      <c r="D62" s="17"/>
      <c r="E62" s="34"/>
      <c r="F62" s="34"/>
    </row>
    <row r="63" spans="1:6" x14ac:dyDescent="0.25">
      <c r="A63" s="3"/>
      <c r="B63" s="11" t="s">
        <v>68</v>
      </c>
      <c r="C63" s="17" t="s">
        <v>43</v>
      </c>
      <c r="D63" s="17"/>
      <c r="E63" s="34"/>
      <c r="F63" s="34"/>
    </row>
    <row r="64" spans="1:6" x14ac:dyDescent="0.25">
      <c r="A64" s="3"/>
      <c r="B64" s="11" t="s">
        <v>69</v>
      </c>
      <c r="C64" s="17" t="s">
        <v>43</v>
      </c>
      <c r="D64" s="17"/>
      <c r="E64" s="34"/>
      <c r="F64" s="34"/>
    </row>
    <row r="65" spans="1:6" x14ac:dyDescent="0.25">
      <c r="A65" s="3"/>
      <c r="B65" s="11" t="s">
        <v>70</v>
      </c>
      <c r="C65" s="17" t="s">
        <v>14</v>
      </c>
      <c r="D65" s="17"/>
      <c r="E65" s="34"/>
      <c r="F65" s="34"/>
    </row>
    <row r="66" spans="1:6" x14ac:dyDescent="0.25">
      <c r="A66" s="3"/>
      <c r="B66" s="11" t="s">
        <v>71</v>
      </c>
      <c r="C66" s="17" t="s">
        <v>43</v>
      </c>
      <c r="D66" s="17"/>
      <c r="E66" s="34"/>
      <c r="F66" s="34"/>
    </row>
    <row r="67" spans="1:6" x14ac:dyDescent="0.25">
      <c r="A67" s="3"/>
      <c r="B67" s="11" t="s">
        <v>72</v>
      </c>
      <c r="C67" s="17" t="s">
        <v>80</v>
      </c>
      <c r="D67" s="17"/>
      <c r="E67" s="34"/>
      <c r="F67" s="34"/>
    </row>
    <row r="68" spans="1:6" x14ac:dyDescent="0.25">
      <c r="A68" s="3"/>
      <c r="B68" s="11" t="s">
        <v>73</v>
      </c>
      <c r="C68" s="17" t="s">
        <v>80</v>
      </c>
      <c r="D68" s="17"/>
      <c r="E68" s="34"/>
      <c r="F68" s="34"/>
    </row>
    <row r="69" spans="1:6" x14ac:dyDescent="0.25">
      <c r="A69" s="3"/>
      <c r="B69" s="11" t="s">
        <v>74</v>
      </c>
      <c r="C69" s="17" t="s">
        <v>80</v>
      </c>
      <c r="D69" s="17"/>
      <c r="E69" s="34"/>
      <c r="F69" s="34"/>
    </row>
    <row r="70" spans="1:6" x14ac:dyDescent="0.25">
      <c r="A70" s="3"/>
      <c r="B70" s="11" t="s">
        <v>75</v>
      </c>
      <c r="C70" s="21"/>
      <c r="D70" s="21"/>
      <c r="E70" s="34"/>
      <c r="F70" s="34"/>
    </row>
    <row r="71" spans="1:6" ht="25.5" x14ac:dyDescent="0.25">
      <c r="A71" s="3"/>
      <c r="B71" s="11" t="s">
        <v>76</v>
      </c>
      <c r="C71" s="24" t="s">
        <v>322</v>
      </c>
      <c r="D71" s="19"/>
      <c r="E71" s="34"/>
      <c r="F71" s="34"/>
    </row>
    <row r="72" spans="1:6" ht="28.5" customHeight="1" x14ac:dyDescent="0.25">
      <c r="A72" s="3"/>
      <c r="B72" s="11"/>
      <c r="C72" s="24" t="s">
        <v>323</v>
      </c>
      <c r="D72" s="19"/>
      <c r="E72" s="34"/>
      <c r="F72" s="34"/>
    </row>
    <row r="73" spans="1:6" x14ac:dyDescent="0.25">
      <c r="A73" s="3"/>
      <c r="B73" s="11" t="s">
        <v>77</v>
      </c>
      <c r="C73" s="17" t="s">
        <v>324</v>
      </c>
      <c r="D73" s="19"/>
      <c r="E73" s="34"/>
      <c r="F73" s="34"/>
    </row>
    <row r="74" spans="1:6" ht="25.5" x14ac:dyDescent="0.25">
      <c r="A74" s="3"/>
      <c r="B74" s="11"/>
      <c r="C74" s="17" t="s">
        <v>325</v>
      </c>
      <c r="D74" s="19"/>
      <c r="E74" s="34"/>
      <c r="F74" s="34"/>
    </row>
    <row r="75" spans="1:6" x14ac:dyDescent="0.25">
      <c r="A75" s="3"/>
      <c r="B75" s="11" t="s">
        <v>78</v>
      </c>
      <c r="C75" s="17" t="s">
        <v>326</v>
      </c>
      <c r="D75" s="19"/>
      <c r="E75" s="34"/>
      <c r="F75" s="34"/>
    </row>
    <row r="76" spans="1:6" ht="25.5" x14ac:dyDescent="0.25">
      <c r="A76" s="3"/>
      <c r="B76" s="11"/>
      <c r="C76" s="17" t="s">
        <v>327</v>
      </c>
      <c r="D76" s="19"/>
      <c r="E76" s="34"/>
      <c r="F76" s="34"/>
    </row>
    <row r="77" spans="1:6" x14ac:dyDescent="0.25">
      <c r="A77" s="3"/>
      <c r="B77" s="11" t="s">
        <v>79</v>
      </c>
      <c r="C77" s="17" t="s">
        <v>328</v>
      </c>
      <c r="D77" s="19"/>
      <c r="E77" s="34"/>
      <c r="F77" s="34"/>
    </row>
    <row r="78" spans="1:6" ht="25.5" x14ac:dyDescent="0.25">
      <c r="A78" s="3"/>
      <c r="B78" s="11"/>
      <c r="C78" s="17" t="s">
        <v>329</v>
      </c>
      <c r="D78" s="19"/>
      <c r="E78" s="34"/>
      <c r="F78" s="34"/>
    </row>
    <row r="79" spans="1:6" ht="38.25" x14ac:dyDescent="0.25">
      <c r="A79" s="3"/>
      <c r="B79" s="11"/>
      <c r="C79" s="17" t="s">
        <v>330</v>
      </c>
      <c r="D79" s="19"/>
      <c r="E79" s="34"/>
      <c r="F79" s="34"/>
    </row>
    <row r="80" spans="1:6" x14ac:dyDescent="0.25">
      <c r="A80" s="3"/>
      <c r="B80" s="11"/>
      <c r="C80" s="17" t="s">
        <v>331</v>
      </c>
      <c r="D80" s="19"/>
      <c r="E80" s="34"/>
      <c r="F80" s="34"/>
    </row>
    <row r="81" spans="1:6" ht="25.5" x14ac:dyDescent="0.25">
      <c r="A81" s="3"/>
      <c r="B81" s="11"/>
      <c r="C81" s="17" t="s">
        <v>332</v>
      </c>
      <c r="D81" s="19"/>
      <c r="E81" s="34"/>
      <c r="F81" s="34"/>
    </row>
    <row r="82" spans="1:6" ht="38.25" x14ac:dyDescent="0.25">
      <c r="A82" s="3"/>
      <c r="B82" s="11"/>
      <c r="C82" s="17" t="s">
        <v>333</v>
      </c>
      <c r="D82" s="19"/>
      <c r="E82" s="34"/>
      <c r="F82" s="34"/>
    </row>
    <row r="83" spans="1:6" x14ac:dyDescent="0.25">
      <c r="A83" s="3"/>
      <c r="B83" s="11"/>
      <c r="C83" s="17" t="s">
        <v>334</v>
      </c>
      <c r="D83" s="19"/>
      <c r="E83" s="34"/>
      <c r="F83" s="34"/>
    </row>
    <row r="84" spans="1:6" x14ac:dyDescent="0.25">
      <c r="A84" s="3"/>
      <c r="B84" s="25" t="s">
        <v>335</v>
      </c>
      <c r="C84" s="17" t="s">
        <v>336</v>
      </c>
      <c r="D84" s="19"/>
      <c r="E84" s="22"/>
      <c r="F84" s="22"/>
    </row>
    <row r="85" spans="1:6" x14ac:dyDescent="0.25">
      <c r="A85" s="3"/>
      <c r="B85" s="10" t="s">
        <v>81</v>
      </c>
      <c r="C85" s="22"/>
      <c r="D85" s="22"/>
      <c r="E85" s="34">
        <v>95104</v>
      </c>
      <c r="F85" s="34">
        <v>0</v>
      </c>
    </row>
    <row r="86" spans="1:6" x14ac:dyDescent="0.25">
      <c r="A86" s="3"/>
      <c r="B86" s="10" t="s">
        <v>82</v>
      </c>
      <c r="C86" s="22"/>
      <c r="D86" s="22"/>
      <c r="E86" s="34">
        <v>1354025</v>
      </c>
      <c r="F86" s="34">
        <f>160538.81+154478.77+162412.69</f>
        <v>477430.26999999996</v>
      </c>
    </row>
    <row r="87" spans="1:6" x14ac:dyDescent="0.25">
      <c r="A87" s="3"/>
      <c r="B87" s="10" t="s">
        <v>83</v>
      </c>
      <c r="C87" s="22"/>
      <c r="D87" s="22"/>
      <c r="E87" s="34"/>
      <c r="F87" s="34"/>
    </row>
    <row r="88" spans="1:6" x14ac:dyDescent="0.25">
      <c r="A88" s="3"/>
      <c r="B88" s="10" t="s">
        <v>84</v>
      </c>
      <c r="C88" s="22"/>
      <c r="D88" s="22"/>
      <c r="E88" s="34"/>
      <c r="F88" s="34"/>
    </row>
    <row r="89" spans="1:6" x14ac:dyDescent="0.25">
      <c r="A89" s="3"/>
      <c r="B89" s="10" t="s">
        <v>85</v>
      </c>
      <c r="C89" s="22"/>
      <c r="D89" s="22"/>
      <c r="E89" s="34">
        <v>416307</v>
      </c>
      <c r="F89" s="34">
        <f>34319.1+35067.36+41196.68</f>
        <v>110583.13999999998</v>
      </c>
    </row>
    <row r="90" spans="1:6" x14ac:dyDescent="0.25">
      <c r="A90" s="3"/>
      <c r="B90" s="10" t="s">
        <v>86</v>
      </c>
      <c r="C90" s="22"/>
      <c r="D90" s="22"/>
      <c r="E90" s="34"/>
      <c r="F90" s="34"/>
    </row>
    <row r="91" spans="1:6" x14ac:dyDescent="0.25">
      <c r="A91" s="3"/>
      <c r="B91" s="10" t="s">
        <v>87</v>
      </c>
      <c r="C91" s="22"/>
      <c r="D91" s="22"/>
      <c r="E91" s="34"/>
      <c r="F91" s="34"/>
    </row>
    <row r="92" spans="1:6" x14ac:dyDescent="0.25">
      <c r="A92" s="3"/>
      <c r="B92" s="10" t="s">
        <v>88</v>
      </c>
      <c r="C92" s="22"/>
      <c r="D92" s="22"/>
      <c r="E92" s="34"/>
      <c r="F92" s="34"/>
    </row>
    <row r="93" spans="1:6" ht="15.75" thickBot="1" x14ac:dyDescent="0.3">
      <c r="A93" s="3"/>
      <c r="B93" s="10" t="s">
        <v>89</v>
      </c>
      <c r="C93" s="22"/>
      <c r="D93" s="22"/>
      <c r="E93" s="34">
        <v>2210000</v>
      </c>
      <c r="F93" s="34">
        <f>-15087.05+229588.49+2367</f>
        <v>216868.44</v>
      </c>
    </row>
    <row r="94" spans="1:6" ht="15.75" customHeight="1" thickBot="1" x14ac:dyDescent="0.3">
      <c r="A94" s="60" t="s">
        <v>90</v>
      </c>
      <c r="B94" s="61"/>
      <c r="C94" s="61"/>
      <c r="D94" s="62"/>
      <c r="E94" s="52">
        <f>SUM(E9:E93)</f>
        <v>8034684</v>
      </c>
      <c r="F94" s="52">
        <f>SUM(F9:F93)</f>
        <v>1607261.2599999998</v>
      </c>
    </row>
    <row r="95" spans="1:6" ht="15.75" thickBot="1" x14ac:dyDescent="0.3">
      <c r="A95" s="64" t="s">
        <v>3</v>
      </c>
      <c r="B95" s="64" t="s">
        <v>303</v>
      </c>
      <c r="C95" s="67" t="s">
        <v>4</v>
      </c>
      <c r="D95" s="68"/>
      <c r="E95" s="64" t="s">
        <v>5</v>
      </c>
      <c r="F95" s="64" t="s">
        <v>6</v>
      </c>
    </row>
    <row r="96" spans="1:6" ht="15.75" thickBot="1" x14ac:dyDescent="0.3">
      <c r="A96" s="65"/>
      <c r="B96" s="65"/>
      <c r="C96" s="67" t="s">
        <v>7</v>
      </c>
      <c r="D96" s="68"/>
      <c r="E96" s="65"/>
      <c r="F96" s="65"/>
    </row>
    <row r="97" spans="1:6" ht="15.75" thickBot="1" x14ac:dyDescent="0.3">
      <c r="A97" s="66"/>
      <c r="B97" s="66"/>
      <c r="C97" s="59" t="s">
        <v>8</v>
      </c>
      <c r="D97" s="59" t="s">
        <v>9</v>
      </c>
      <c r="E97" s="66"/>
      <c r="F97" s="66"/>
    </row>
    <row r="98" spans="1:6" x14ac:dyDescent="0.25">
      <c r="A98" s="13" t="s">
        <v>91</v>
      </c>
      <c r="B98" s="5" t="s">
        <v>92</v>
      </c>
      <c r="C98" s="22"/>
      <c r="D98" s="22"/>
      <c r="E98" s="43">
        <v>3238730</v>
      </c>
      <c r="F98" s="48">
        <f>80727.56+30047.77+12668.3</f>
        <v>123443.63</v>
      </c>
    </row>
    <row r="99" spans="1:6" x14ac:dyDescent="0.25">
      <c r="A99" s="4"/>
      <c r="B99" s="6" t="s">
        <v>93</v>
      </c>
      <c r="C99" s="18" t="s">
        <v>97</v>
      </c>
      <c r="D99" s="7"/>
      <c r="E99" s="43"/>
      <c r="F99" s="44"/>
    </row>
    <row r="100" spans="1:6" x14ac:dyDescent="0.25">
      <c r="A100" s="4"/>
      <c r="B100" s="6" t="s">
        <v>94</v>
      </c>
      <c r="C100" s="18" t="s">
        <v>98</v>
      </c>
      <c r="D100" s="7">
        <v>170481</v>
      </c>
      <c r="E100" s="43"/>
      <c r="F100" s="44"/>
    </row>
    <row r="101" spans="1:6" x14ac:dyDescent="0.25">
      <c r="A101" s="4"/>
      <c r="B101" s="6" t="s">
        <v>95</v>
      </c>
      <c r="C101" s="18" t="s">
        <v>99</v>
      </c>
      <c r="D101" s="7">
        <v>51126</v>
      </c>
      <c r="E101" s="43"/>
      <c r="F101" s="44"/>
    </row>
    <row r="102" spans="1:6" x14ac:dyDescent="0.25">
      <c r="A102" s="4"/>
      <c r="B102" s="6" t="s">
        <v>96</v>
      </c>
      <c r="C102" s="18" t="s">
        <v>80</v>
      </c>
      <c r="D102" s="7">
        <v>3065</v>
      </c>
      <c r="E102" s="43"/>
      <c r="F102" s="44"/>
    </row>
    <row r="103" spans="1:6" x14ac:dyDescent="0.25">
      <c r="A103" s="4"/>
      <c r="B103" s="5" t="s">
        <v>100</v>
      </c>
      <c r="C103" s="22"/>
      <c r="D103" s="22"/>
      <c r="E103" s="43">
        <v>608680</v>
      </c>
      <c r="F103" s="44">
        <f>45453.87+43312.07+42830.62</f>
        <v>131596.56</v>
      </c>
    </row>
    <row r="104" spans="1:6" x14ac:dyDescent="0.25">
      <c r="A104" s="4"/>
      <c r="B104" s="6" t="s">
        <v>101</v>
      </c>
      <c r="C104" s="18" t="s">
        <v>97</v>
      </c>
      <c r="D104" s="7">
        <v>11012</v>
      </c>
      <c r="E104" s="43"/>
      <c r="F104" s="44"/>
    </row>
    <row r="105" spans="1:6" x14ac:dyDescent="0.25">
      <c r="A105" s="4"/>
      <c r="B105" s="6" t="s">
        <v>102</v>
      </c>
      <c r="C105" s="18" t="s">
        <v>80</v>
      </c>
      <c r="D105" s="7">
        <v>7380</v>
      </c>
      <c r="E105" s="43"/>
      <c r="F105" s="44"/>
    </row>
    <row r="106" spans="1:6" x14ac:dyDescent="0.25">
      <c r="A106" s="4"/>
      <c r="B106" s="5" t="s">
        <v>103</v>
      </c>
      <c r="C106" s="22"/>
      <c r="D106" s="22"/>
      <c r="E106" s="43">
        <v>738085</v>
      </c>
      <c r="F106" s="44">
        <f>19193.36+17426.25+17204.16</f>
        <v>53823.770000000004</v>
      </c>
    </row>
    <row r="107" spans="1:6" x14ac:dyDescent="0.25">
      <c r="A107" s="4"/>
      <c r="B107" s="6" t="s">
        <v>104</v>
      </c>
      <c r="C107" s="18" t="s">
        <v>43</v>
      </c>
      <c r="D107" s="7"/>
      <c r="E107" s="43"/>
      <c r="F107" s="44"/>
    </row>
    <row r="108" spans="1:6" x14ac:dyDescent="0.25">
      <c r="A108" s="4"/>
      <c r="B108" s="6" t="s">
        <v>105</v>
      </c>
      <c r="C108" s="18" t="s">
        <v>14</v>
      </c>
      <c r="D108" s="7"/>
      <c r="E108" s="43"/>
      <c r="F108" s="44"/>
    </row>
    <row r="109" spans="1:6" x14ac:dyDescent="0.25">
      <c r="A109" s="4"/>
      <c r="B109" s="6" t="s">
        <v>106</v>
      </c>
      <c r="C109" s="18" t="s">
        <v>80</v>
      </c>
      <c r="D109" s="7"/>
      <c r="E109" s="35"/>
      <c r="F109" s="34"/>
    </row>
    <row r="110" spans="1:6" x14ac:dyDescent="0.25">
      <c r="A110" s="4"/>
      <c r="B110" s="6" t="s">
        <v>107</v>
      </c>
      <c r="C110" s="18" t="s">
        <v>43</v>
      </c>
      <c r="D110" s="7">
        <v>2043</v>
      </c>
      <c r="E110" s="35"/>
      <c r="F110" s="34"/>
    </row>
    <row r="111" spans="1:6" x14ac:dyDescent="0.25">
      <c r="A111" s="4"/>
      <c r="B111" s="6" t="s">
        <v>108</v>
      </c>
      <c r="C111" s="18" t="s">
        <v>14</v>
      </c>
      <c r="D111" s="7"/>
      <c r="E111" s="35"/>
      <c r="F111" s="34"/>
    </row>
    <row r="112" spans="1:6" x14ac:dyDescent="0.25">
      <c r="A112" s="4"/>
      <c r="B112" s="6" t="s">
        <v>109</v>
      </c>
      <c r="C112" s="18" t="s">
        <v>80</v>
      </c>
      <c r="D112" s="7">
        <v>5963</v>
      </c>
      <c r="E112" s="35"/>
      <c r="F112" s="34"/>
    </row>
    <row r="113" spans="1:6" x14ac:dyDescent="0.25">
      <c r="A113" s="4"/>
      <c r="B113" s="6" t="s">
        <v>110</v>
      </c>
      <c r="C113" s="18" t="s">
        <v>43</v>
      </c>
      <c r="D113" s="7">
        <v>12196</v>
      </c>
      <c r="E113" s="35"/>
      <c r="F113" s="34"/>
    </row>
    <row r="114" spans="1:6" x14ac:dyDescent="0.25">
      <c r="A114" s="4"/>
      <c r="B114" s="6" t="s">
        <v>111</v>
      </c>
      <c r="C114" s="18" t="s">
        <v>80</v>
      </c>
      <c r="D114" s="7">
        <v>2687</v>
      </c>
      <c r="E114" s="35"/>
      <c r="F114" s="34"/>
    </row>
    <row r="115" spans="1:6" x14ac:dyDescent="0.25">
      <c r="A115" s="4"/>
      <c r="B115" s="6" t="s">
        <v>112</v>
      </c>
      <c r="C115" s="18" t="s">
        <v>80</v>
      </c>
      <c r="D115" s="7">
        <v>476</v>
      </c>
      <c r="E115" s="35"/>
      <c r="F115" s="34"/>
    </row>
    <row r="116" spans="1:6" x14ac:dyDescent="0.25">
      <c r="A116" s="4"/>
      <c r="B116" s="6" t="s">
        <v>113</v>
      </c>
      <c r="C116" s="18" t="s">
        <v>43</v>
      </c>
      <c r="D116" s="7">
        <v>2031</v>
      </c>
      <c r="E116" s="35"/>
      <c r="F116" s="34"/>
    </row>
    <row r="117" spans="1:6" x14ac:dyDescent="0.25">
      <c r="A117" s="4"/>
      <c r="B117" s="6" t="s">
        <v>114</v>
      </c>
      <c r="C117" s="18" t="s">
        <v>80</v>
      </c>
      <c r="D117" s="7"/>
      <c r="E117" s="35"/>
      <c r="F117" s="34"/>
    </row>
    <row r="118" spans="1:6" x14ac:dyDescent="0.25">
      <c r="A118" s="4"/>
      <c r="B118" s="5" t="s">
        <v>115</v>
      </c>
      <c r="C118" s="22"/>
      <c r="D118" s="22"/>
      <c r="E118" s="43">
        <v>370370</v>
      </c>
      <c r="F118" s="44">
        <f>1462.39+3991.13+685.3</f>
        <v>6138.8200000000006</v>
      </c>
    </row>
    <row r="119" spans="1:6" x14ac:dyDescent="0.25">
      <c r="A119" s="4"/>
      <c r="B119" s="6" t="s">
        <v>116</v>
      </c>
      <c r="C119" s="22"/>
      <c r="D119" s="22"/>
      <c r="E119" s="43"/>
      <c r="F119" s="44"/>
    </row>
    <row r="120" spans="1:6" x14ac:dyDescent="0.25">
      <c r="A120" s="4"/>
      <c r="B120" s="6" t="s">
        <v>117</v>
      </c>
      <c r="C120" s="18" t="s">
        <v>97</v>
      </c>
      <c r="D120" s="7">
        <v>241</v>
      </c>
      <c r="E120" s="35"/>
      <c r="F120" s="34"/>
    </row>
    <row r="121" spans="1:6" x14ac:dyDescent="0.25">
      <c r="A121" s="4"/>
      <c r="B121" s="6" t="s">
        <v>118</v>
      </c>
      <c r="C121" s="18" t="s">
        <v>130</v>
      </c>
      <c r="D121" s="7">
        <v>7</v>
      </c>
      <c r="E121" s="35"/>
      <c r="F121" s="34"/>
    </row>
    <row r="122" spans="1:6" x14ac:dyDescent="0.25">
      <c r="A122" s="4"/>
      <c r="B122" s="6" t="s">
        <v>119</v>
      </c>
      <c r="C122" s="22"/>
      <c r="D122" s="22"/>
      <c r="E122" s="35"/>
      <c r="F122" s="34"/>
    </row>
    <row r="123" spans="1:6" x14ac:dyDescent="0.25">
      <c r="A123" s="4"/>
      <c r="B123" s="6" t="s">
        <v>120</v>
      </c>
      <c r="C123" s="22"/>
      <c r="D123" s="22"/>
      <c r="E123" s="35"/>
      <c r="F123" s="34"/>
    </row>
    <row r="124" spans="1:6" x14ac:dyDescent="0.25">
      <c r="A124" s="4"/>
      <c r="B124" s="6" t="s">
        <v>121</v>
      </c>
      <c r="C124" s="18" t="s">
        <v>97</v>
      </c>
      <c r="D124" s="7"/>
      <c r="E124" s="22"/>
      <c r="F124" s="22"/>
    </row>
    <row r="125" spans="1:6" x14ac:dyDescent="0.25">
      <c r="A125" s="4"/>
      <c r="B125" s="6" t="s">
        <v>122</v>
      </c>
      <c r="C125" s="18" t="s">
        <v>97</v>
      </c>
      <c r="D125" s="7"/>
      <c r="E125" s="22"/>
      <c r="F125" s="22"/>
    </row>
    <row r="126" spans="1:6" x14ac:dyDescent="0.25">
      <c r="A126" s="4"/>
      <c r="B126" s="6" t="s">
        <v>123</v>
      </c>
      <c r="C126" s="18" t="s">
        <v>130</v>
      </c>
      <c r="D126" s="7">
        <v>217</v>
      </c>
      <c r="E126" s="35"/>
      <c r="F126" s="34"/>
    </row>
    <row r="127" spans="1:6" x14ac:dyDescent="0.25">
      <c r="A127" s="4"/>
      <c r="B127" s="6" t="s">
        <v>124</v>
      </c>
      <c r="C127" s="22"/>
      <c r="D127" s="22"/>
      <c r="E127" s="35"/>
      <c r="F127" s="34"/>
    </row>
    <row r="128" spans="1:6" x14ac:dyDescent="0.25">
      <c r="A128" s="4"/>
      <c r="B128" s="6" t="s">
        <v>125</v>
      </c>
      <c r="C128" s="18" t="s">
        <v>97</v>
      </c>
      <c r="D128" s="7"/>
      <c r="E128" s="35"/>
      <c r="F128" s="34"/>
    </row>
    <row r="129" spans="1:6" x14ac:dyDescent="0.25">
      <c r="A129" s="4"/>
      <c r="B129" s="6" t="s">
        <v>126</v>
      </c>
      <c r="C129" s="18" t="s">
        <v>14</v>
      </c>
      <c r="D129" s="7"/>
      <c r="E129" s="35"/>
      <c r="F129" s="34"/>
    </row>
    <row r="130" spans="1:6" x14ac:dyDescent="0.25">
      <c r="A130" s="4"/>
      <c r="B130" s="6" t="s">
        <v>127</v>
      </c>
      <c r="C130" s="22"/>
      <c r="D130" s="22"/>
      <c r="E130" s="35"/>
      <c r="F130" s="34"/>
    </row>
    <row r="131" spans="1:6" x14ac:dyDescent="0.25">
      <c r="A131" s="4"/>
      <c r="B131" s="6" t="s">
        <v>128</v>
      </c>
      <c r="C131" s="18" t="s">
        <v>97</v>
      </c>
      <c r="D131" s="7"/>
      <c r="E131" s="35"/>
      <c r="F131" s="34"/>
    </row>
    <row r="132" spans="1:6" x14ac:dyDescent="0.25">
      <c r="A132" s="4"/>
      <c r="B132" s="6" t="s">
        <v>129</v>
      </c>
      <c r="C132" s="18" t="s">
        <v>14</v>
      </c>
      <c r="D132" s="7"/>
      <c r="E132" s="35"/>
      <c r="F132" s="34"/>
    </row>
    <row r="133" spans="1:6" x14ac:dyDescent="0.25">
      <c r="A133" s="4"/>
      <c r="B133" s="5" t="s">
        <v>81</v>
      </c>
      <c r="C133" s="22"/>
      <c r="D133" s="22"/>
      <c r="E133" s="35">
        <v>32500</v>
      </c>
      <c r="F133" s="34">
        <f>1457.6+0+129.11</f>
        <v>1586.71</v>
      </c>
    </row>
    <row r="134" spans="1:6" x14ac:dyDescent="0.25">
      <c r="A134" s="4"/>
      <c r="B134" s="5" t="s">
        <v>82</v>
      </c>
      <c r="C134" s="22"/>
      <c r="D134" s="22"/>
      <c r="E134" s="35">
        <v>287499</v>
      </c>
      <c r="F134" s="34">
        <f>28041.27+42631.7+31588.1</f>
        <v>102261.07</v>
      </c>
    </row>
    <row r="135" spans="1:6" x14ac:dyDescent="0.25">
      <c r="A135" s="4"/>
      <c r="B135" s="5" t="s">
        <v>83</v>
      </c>
      <c r="C135" s="22"/>
      <c r="D135" s="22"/>
      <c r="E135" s="35">
        <v>20000</v>
      </c>
      <c r="F135" s="34">
        <f>502.09+1221.8+25.58</f>
        <v>1749.4699999999998</v>
      </c>
    </row>
    <row r="136" spans="1:6" x14ac:dyDescent="0.25">
      <c r="A136" s="4"/>
      <c r="B136" s="5" t="s">
        <v>84</v>
      </c>
      <c r="C136" s="22"/>
      <c r="D136" s="22"/>
      <c r="E136" s="35"/>
      <c r="F136" s="34"/>
    </row>
    <row r="137" spans="1:6" x14ac:dyDescent="0.25">
      <c r="A137" s="4"/>
      <c r="B137" s="5" t="s">
        <v>85</v>
      </c>
      <c r="C137" s="22"/>
      <c r="D137" s="22"/>
      <c r="E137" s="35">
        <v>455116</v>
      </c>
      <c r="F137" s="34">
        <f>33198.73+29293.33+29828.94</f>
        <v>92321</v>
      </c>
    </row>
    <row r="138" spans="1:6" x14ac:dyDescent="0.25">
      <c r="A138" s="4"/>
      <c r="B138" s="5" t="s">
        <v>86</v>
      </c>
      <c r="C138" s="22"/>
      <c r="D138" s="22"/>
      <c r="E138" s="35"/>
      <c r="F138" s="34"/>
    </row>
    <row r="139" spans="1:6" x14ac:dyDescent="0.25">
      <c r="A139" s="4"/>
      <c r="B139" s="5" t="s">
        <v>87</v>
      </c>
      <c r="C139" s="22"/>
      <c r="D139" s="22"/>
      <c r="E139" s="35"/>
      <c r="F139" s="34"/>
    </row>
    <row r="140" spans="1:6" x14ac:dyDescent="0.25">
      <c r="A140" s="4"/>
      <c r="B140" s="5" t="s">
        <v>88</v>
      </c>
      <c r="C140" s="22"/>
      <c r="D140" s="22"/>
      <c r="E140" s="35"/>
      <c r="F140" s="34"/>
    </row>
    <row r="141" spans="1:6" ht="15.75" thickBot="1" x14ac:dyDescent="0.3">
      <c r="A141" s="4"/>
      <c r="B141" s="5" t="s">
        <v>89</v>
      </c>
      <c r="C141" s="22"/>
      <c r="D141" s="22"/>
      <c r="E141" s="35">
        <v>665000</v>
      </c>
      <c r="F141" s="34">
        <f>4876.25+0+0</f>
        <v>4876.25</v>
      </c>
    </row>
    <row r="142" spans="1:6" ht="15.75" customHeight="1" thickBot="1" x14ac:dyDescent="0.3">
      <c r="A142" s="60" t="s">
        <v>131</v>
      </c>
      <c r="B142" s="61"/>
      <c r="C142" s="61"/>
      <c r="D142" s="62"/>
      <c r="E142" s="52">
        <f>SUM(E98:E141)</f>
        <v>6415980</v>
      </c>
      <c r="F142" s="52">
        <f>SUM(F98:F141)</f>
        <v>517797.28</v>
      </c>
    </row>
    <row r="143" spans="1:6" ht="15.75" thickBot="1" x14ac:dyDescent="0.3">
      <c r="A143" s="64" t="s">
        <v>3</v>
      </c>
      <c r="B143" s="64" t="s">
        <v>303</v>
      </c>
      <c r="C143" s="67" t="s">
        <v>4</v>
      </c>
      <c r="D143" s="68"/>
      <c r="E143" s="64" t="s">
        <v>5</v>
      </c>
      <c r="F143" s="64" t="s">
        <v>6</v>
      </c>
    </row>
    <row r="144" spans="1:6" ht="15.75" thickBot="1" x14ac:dyDescent="0.3">
      <c r="A144" s="65"/>
      <c r="B144" s="65"/>
      <c r="C144" s="67" t="s">
        <v>7</v>
      </c>
      <c r="D144" s="68"/>
      <c r="E144" s="65"/>
      <c r="F144" s="65"/>
    </row>
    <row r="145" spans="1:6" ht="15.75" thickBot="1" x14ac:dyDescent="0.3">
      <c r="A145" s="66"/>
      <c r="B145" s="66"/>
      <c r="C145" s="59" t="s">
        <v>8</v>
      </c>
      <c r="D145" s="59" t="s">
        <v>9</v>
      </c>
      <c r="E145" s="66"/>
      <c r="F145" s="66"/>
    </row>
    <row r="146" spans="1:6" x14ac:dyDescent="0.25">
      <c r="A146" s="13" t="s">
        <v>132</v>
      </c>
      <c r="B146" s="5" t="s">
        <v>133</v>
      </c>
      <c r="C146" s="22"/>
      <c r="D146" s="22"/>
      <c r="E146" s="35">
        <v>2297827</v>
      </c>
      <c r="F146" s="33">
        <f>75786.27+111177.97+101698.36</f>
        <v>288662.59999999998</v>
      </c>
    </row>
    <row r="147" spans="1:6" x14ac:dyDescent="0.25">
      <c r="A147" s="4"/>
      <c r="B147" s="6" t="s">
        <v>134</v>
      </c>
      <c r="C147" s="22"/>
      <c r="D147" s="22"/>
      <c r="E147" s="35"/>
      <c r="F147" s="34"/>
    </row>
    <row r="148" spans="1:6" x14ac:dyDescent="0.25">
      <c r="A148" s="4"/>
      <c r="B148" s="6" t="s">
        <v>135</v>
      </c>
      <c r="C148" s="18" t="s">
        <v>43</v>
      </c>
      <c r="D148" s="7"/>
      <c r="E148" s="35"/>
      <c r="F148" s="34"/>
    </row>
    <row r="149" spans="1:6" x14ac:dyDescent="0.25">
      <c r="A149" s="4"/>
      <c r="B149" s="6" t="s">
        <v>136</v>
      </c>
      <c r="C149" s="18" t="s">
        <v>14</v>
      </c>
      <c r="D149" s="7"/>
      <c r="E149" s="35"/>
      <c r="F149" s="34"/>
    </row>
    <row r="150" spans="1:6" x14ac:dyDescent="0.25">
      <c r="A150" s="4"/>
      <c r="B150" s="6" t="s">
        <v>137</v>
      </c>
      <c r="C150" s="18" t="s">
        <v>80</v>
      </c>
      <c r="D150" s="7"/>
      <c r="E150" s="35"/>
      <c r="F150" s="34"/>
    </row>
    <row r="151" spans="1:6" x14ac:dyDescent="0.25">
      <c r="A151" s="4"/>
      <c r="B151" s="6" t="s">
        <v>138</v>
      </c>
      <c r="C151" s="18" t="s">
        <v>80</v>
      </c>
      <c r="D151" s="7">
        <v>31</v>
      </c>
      <c r="E151" s="35"/>
      <c r="F151" s="34"/>
    </row>
    <row r="152" spans="1:6" x14ac:dyDescent="0.25">
      <c r="A152" s="4"/>
      <c r="B152" s="6" t="s">
        <v>139</v>
      </c>
      <c r="C152" s="18" t="s">
        <v>43</v>
      </c>
      <c r="D152" s="7"/>
      <c r="E152" s="35"/>
      <c r="F152" s="34"/>
    </row>
    <row r="153" spans="1:6" x14ac:dyDescent="0.25">
      <c r="A153" s="4"/>
      <c r="B153" s="6" t="s">
        <v>140</v>
      </c>
      <c r="C153" s="18" t="s">
        <v>80</v>
      </c>
      <c r="D153" s="15"/>
      <c r="F153" s="3"/>
    </row>
    <row r="154" spans="1:6" x14ac:dyDescent="0.25">
      <c r="A154" s="4"/>
      <c r="B154" s="6"/>
      <c r="C154" s="18" t="s">
        <v>43</v>
      </c>
      <c r="D154" s="15"/>
      <c r="E154" s="36"/>
      <c r="F154" s="36"/>
    </row>
    <row r="155" spans="1:6" x14ac:dyDescent="0.25">
      <c r="A155" s="4"/>
      <c r="B155" s="6" t="s">
        <v>141</v>
      </c>
      <c r="C155" s="18" t="s">
        <v>98</v>
      </c>
      <c r="D155" s="12"/>
      <c r="E155" s="35"/>
      <c r="F155" s="34"/>
    </row>
    <row r="156" spans="1:6" x14ac:dyDescent="0.25">
      <c r="A156" s="4"/>
      <c r="B156" s="6" t="s">
        <v>142</v>
      </c>
      <c r="C156" s="18" t="s">
        <v>14</v>
      </c>
      <c r="D156" s="12">
        <v>264</v>
      </c>
      <c r="E156" s="35"/>
      <c r="F156" s="34"/>
    </row>
    <row r="157" spans="1:6" x14ac:dyDescent="0.25">
      <c r="A157" s="4"/>
      <c r="B157" s="6" t="s">
        <v>143</v>
      </c>
      <c r="C157" s="18" t="s">
        <v>304</v>
      </c>
      <c r="D157" s="12"/>
      <c r="E157" s="35"/>
      <c r="F157" s="34"/>
    </row>
    <row r="158" spans="1:6" x14ac:dyDescent="0.25">
      <c r="A158" s="4"/>
      <c r="B158" s="6" t="s">
        <v>144</v>
      </c>
      <c r="C158" s="22"/>
      <c r="D158" s="22"/>
      <c r="E158" s="35"/>
      <c r="F158" s="34"/>
    </row>
    <row r="159" spans="1:6" x14ac:dyDescent="0.25">
      <c r="A159" s="4"/>
      <c r="B159" s="6" t="s">
        <v>145</v>
      </c>
      <c r="C159" s="18" t="s">
        <v>43</v>
      </c>
      <c r="D159" s="12">
        <v>6729</v>
      </c>
      <c r="E159" s="35"/>
      <c r="F159" s="34"/>
    </row>
    <row r="160" spans="1:6" x14ac:dyDescent="0.25">
      <c r="A160" s="4"/>
      <c r="B160" s="6" t="s">
        <v>146</v>
      </c>
      <c r="C160" s="18" t="s">
        <v>14</v>
      </c>
      <c r="D160" s="12">
        <v>12912</v>
      </c>
      <c r="E160" s="35"/>
      <c r="F160" s="34"/>
    </row>
    <row r="161" spans="1:6" x14ac:dyDescent="0.25">
      <c r="A161" s="4"/>
      <c r="B161" s="6" t="s">
        <v>147</v>
      </c>
      <c r="C161" s="18" t="s">
        <v>80</v>
      </c>
      <c r="D161" s="12">
        <v>630</v>
      </c>
      <c r="E161" s="35"/>
      <c r="F161" s="34"/>
    </row>
    <row r="162" spans="1:6" x14ac:dyDescent="0.25">
      <c r="A162" s="4"/>
      <c r="B162" s="6" t="s">
        <v>148</v>
      </c>
      <c r="C162" s="18" t="s">
        <v>80</v>
      </c>
      <c r="D162" s="12">
        <v>20</v>
      </c>
      <c r="E162" s="35"/>
      <c r="F162" s="34"/>
    </row>
    <row r="163" spans="1:6" x14ac:dyDescent="0.25">
      <c r="A163" s="4"/>
      <c r="B163" s="6" t="s">
        <v>149</v>
      </c>
      <c r="C163" s="18" t="s">
        <v>43</v>
      </c>
      <c r="D163" s="12"/>
      <c r="E163" s="35"/>
      <c r="F163" s="34"/>
    </row>
    <row r="164" spans="1:6" x14ac:dyDescent="0.25">
      <c r="A164" s="4"/>
      <c r="B164" s="6" t="s">
        <v>150</v>
      </c>
      <c r="C164" s="18" t="s">
        <v>80</v>
      </c>
      <c r="D164" s="12"/>
      <c r="F164" s="3"/>
    </row>
    <row r="165" spans="1:6" x14ac:dyDescent="0.25">
      <c r="A165" s="4"/>
      <c r="B165" s="6"/>
      <c r="C165" s="18" t="s">
        <v>43</v>
      </c>
      <c r="D165" s="15"/>
      <c r="E165" s="22"/>
      <c r="F165" s="22"/>
    </row>
    <row r="166" spans="1:6" x14ac:dyDescent="0.25">
      <c r="A166" s="4"/>
      <c r="B166" s="6" t="s">
        <v>151</v>
      </c>
      <c r="C166" s="18" t="s">
        <v>98</v>
      </c>
      <c r="D166" s="12">
        <v>3</v>
      </c>
      <c r="F166" s="3"/>
    </row>
    <row r="167" spans="1:6" x14ac:dyDescent="0.25">
      <c r="A167" s="4"/>
      <c r="B167" s="6" t="s">
        <v>152</v>
      </c>
      <c r="C167" s="18" t="s">
        <v>14</v>
      </c>
      <c r="D167" s="12">
        <v>1958</v>
      </c>
      <c r="F167" s="3"/>
    </row>
    <row r="168" spans="1:6" x14ac:dyDescent="0.25">
      <c r="A168" s="4"/>
      <c r="B168" s="6" t="s">
        <v>153</v>
      </c>
      <c r="C168" s="18" t="s">
        <v>304</v>
      </c>
      <c r="D168" s="12"/>
      <c r="F168" s="3"/>
    </row>
    <row r="169" spans="1:6" x14ac:dyDescent="0.25">
      <c r="A169" s="4"/>
      <c r="B169" s="6" t="s">
        <v>154</v>
      </c>
      <c r="C169" s="22"/>
      <c r="D169" s="22"/>
      <c r="F169" s="3"/>
    </row>
    <row r="170" spans="1:6" x14ac:dyDescent="0.25">
      <c r="A170" s="4"/>
      <c r="B170" s="6" t="s">
        <v>155</v>
      </c>
      <c r="C170" s="18" t="s">
        <v>43</v>
      </c>
      <c r="D170" s="15">
        <v>6338</v>
      </c>
      <c r="F170" s="3"/>
    </row>
    <row r="171" spans="1:6" x14ac:dyDescent="0.25">
      <c r="A171" s="4"/>
      <c r="B171" s="6" t="s">
        <v>156</v>
      </c>
      <c r="C171" s="18" t="s">
        <v>14</v>
      </c>
      <c r="D171" s="15">
        <v>1650</v>
      </c>
      <c r="F171" s="3"/>
    </row>
    <row r="172" spans="1:6" x14ac:dyDescent="0.25">
      <c r="A172" s="4"/>
      <c r="B172" s="6" t="s">
        <v>157</v>
      </c>
      <c r="C172" s="18" t="s">
        <v>80</v>
      </c>
      <c r="D172" s="15">
        <v>80</v>
      </c>
      <c r="F172" s="3"/>
    </row>
    <row r="173" spans="1:6" x14ac:dyDescent="0.25">
      <c r="A173" s="4"/>
      <c r="B173" s="6" t="s">
        <v>158</v>
      </c>
      <c r="C173" s="18" t="s">
        <v>80</v>
      </c>
      <c r="D173" s="15">
        <v>21</v>
      </c>
      <c r="F173" s="3"/>
    </row>
    <row r="174" spans="1:6" x14ac:dyDescent="0.25">
      <c r="A174" s="4"/>
      <c r="B174" s="6" t="s">
        <v>159</v>
      </c>
      <c r="C174" s="18" t="s">
        <v>43</v>
      </c>
      <c r="D174" s="15"/>
      <c r="F174" s="3"/>
    </row>
    <row r="175" spans="1:6" x14ac:dyDescent="0.25">
      <c r="A175" s="4"/>
      <c r="B175" s="6" t="s">
        <v>160</v>
      </c>
      <c r="C175" s="18" t="s">
        <v>80</v>
      </c>
      <c r="D175" s="15"/>
      <c r="F175" s="3"/>
    </row>
    <row r="176" spans="1:6" x14ac:dyDescent="0.25">
      <c r="A176" s="4"/>
      <c r="B176" s="6"/>
      <c r="C176" s="18" t="s">
        <v>43</v>
      </c>
      <c r="D176" s="15"/>
      <c r="E176" s="36"/>
      <c r="F176" s="36"/>
    </row>
    <row r="177" spans="1:6" x14ac:dyDescent="0.25">
      <c r="A177" s="4"/>
      <c r="B177" s="6" t="s">
        <v>161</v>
      </c>
      <c r="C177" s="18" t="s">
        <v>98</v>
      </c>
      <c r="D177" s="15"/>
      <c r="E177" s="35"/>
      <c r="F177" s="34"/>
    </row>
    <row r="178" spans="1:6" x14ac:dyDescent="0.25">
      <c r="A178" s="4"/>
      <c r="B178" s="6" t="s">
        <v>162</v>
      </c>
      <c r="C178" s="18" t="s">
        <v>14</v>
      </c>
      <c r="D178" s="15">
        <v>744</v>
      </c>
      <c r="E178" s="35"/>
      <c r="F178" s="34"/>
    </row>
    <row r="179" spans="1:6" x14ac:dyDescent="0.25">
      <c r="A179" s="4"/>
      <c r="B179" s="6" t="s">
        <v>163</v>
      </c>
      <c r="C179" s="18" t="s">
        <v>304</v>
      </c>
      <c r="D179" s="15"/>
      <c r="E179" s="35"/>
      <c r="F179" s="34"/>
    </row>
    <row r="180" spans="1:6" x14ac:dyDescent="0.25">
      <c r="A180" s="4"/>
      <c r="B180" s="5" t="s">
        <v>164</v>
      </c>
      <c r="C180" s="22"/>
      <c r="D180" s="22"/>
      <c r="E180" s="35">
        <v>824732</v>
      </c>
      <c r="F180" s="34">
        <f>36322.73+28962.73+55866.18</f>
        <v>121151.64000000001</v>
      </c>
    </row>
    <row r="181" spans="1:6" x14ac:dyDescent="0.25">
      <c r="A181" s="4"/>
      <c r="B181" s="6" t="s">
        <v>165</v>
      </c>
      <c r="C181" s="18" t="s">
        <v>14</v>
      </c>
      <c r="D181" s="15"/>
      <c r="E181" s="35"/>
      <c r="F181" s="34"/>
    </row>
    <row r="182" spans="1:6" x14ac:dyDescent="0.25">
      <c r="A182" s="4"/>
      <c r="B182" s="6" t="s">
        <v>166</v>
      </c>
      <c r="C182" s="18" t="s">
        <v>80</v>
      </c>
      <c r="D182" s="15">
        <v>176</v>
      </c>
      <c r="E182" s="35"/>
      <c r="F182" s="34"/>
    </row>
    <row r="183" spans="1:6" x14ac:dyDescent="0.25">
      <c r="A183" s="4"/>
      <c r="B183" s="6" t="s">
        <v>167</v>
      </c>
      <c r="C183" s="18" t="s">
        <v>80</v>
      </c>
      <c r="D183" s="15">
        <v>823</v>
      </c>
      <c r="E183" s="35"/>
      <c r="F183" s="34"/>
    </row>
    <row r="184" spans="1:6" x14ac:dyDescent="0.25">
      <c r="A184" s="4"/>
      <c r="B184" s="6" t="s">
        <v>168</v>
      </c>
      <c r="C184" s="18" t="s">
        <v>43</v>
      </c>
      <c r="D184" s="15">
        <v>12341</v>
      </c>
      <c r="E184" s="35"/>
      <c r="F184" s="34"/>
    </row>
    <row r="185" spans="1:6" x14ac:dyDescent="0.25">
      <c r="A185" s="4"/>
      <c r="B185" s="6" t="s">
        <v>169</v>
      </c>
      <c r="C185" s="18" t="s">
        <v>80</v>
      </c>
      <c r="D185" s="15">
        <v>20</v>
      </c>
      <c r="E185" s="35"/>
      <c r="F185" s="34"/>
    </row>
    <row r="186" spans="1:6" x14ac:dyDescent="0.25">
      <c r="A186" s="4"/>
      <c r="B186" s="6"/>
      <c r="C186" s="18" t="s">
        <v>43</v>
      </c>
      <c r="D186" s="15"/>
      <c r="E186" s="36"/>
      <c r="F186" s="36"/>
    </row>
    <row r="187" spans="1:6" x14ac:dyDescent="0.25">
      <c r="A187" s="4"/>
      <c r="B187" s="6" t="s">
        <v>170</v>
      </c>
      <c r="C187" s="18" t="s">
        <v>98</v>
      </c>
      <c r="D187" s="15">
        <v>1</v>
      </c>
      <c r="E187" s="35"/>
      <c r="F187" s="34"/>
    </row>
    <row r="188" spans="1:6" x14ac:dyDescent="0.25">
      <c r="A188" s="4"/>
      <c r="B188" s="6" t="s">
        <v>171</v>
      </c>
      <c r="C188" s="18" t="s">
        <v>14</v>
      </c>
      <c r="D188" s="15">
        <v>700</v>
      </c>
      <c r="E188" s="35"/>
      <c r="F188" s="34"/>
    </row>
    <row r="189" spans="1:6" x14ac:dyDescent="0.25">
      <c r="A189" s="4"/>
      <c r="B189" s="6" t="s">
        <v>172</v>
      </c>
      <c r="C189" s="18" t="s">
        <v>304</v>
      </c>
      <c r="D189" s="15">
        <v>65</v>
      </c>
      <c r="E189" s="35"/>
      <c r="F189" s="34"/>
    </row>
    <row r="190" spans="1:6" x14ac:dyDescent="0.25">
      <c r="A190" s="4"/>
      <c r="B190" s="6" t="s">
        <v>173</v>
      </c>
      <c r="C190" s="18" t="s">
        <v>304</v>
      </c>
      <c r="D190" s="15">
        <v>160</v>
      </c>
      <c r="E190" s="35"/>
      <c r="F190" s="34"/>
    </row>
    <row r="191" spans="1:6" x14ac:dyDescent="0.25">
      <c r="A191" s="4"/>
      <c r="B191" s="6" t="s">
        <v>174</v>
      </c>
      <c r="C191" s="18" t="s">
        <v>80</v>
      </c>
      <c r="D191" s="15">
        <v>7011</v>
      </c>
      <c r="E191" s="35"/>
      <c r="F191" s="34"/>
    </row>
    <row r="192" spans="1:6" x14ac:dyDescent="0.25">
      <c r="A192" s="4"/>
      <c r="B192" s="5" t="s">
        <v>175</v>
      </c>
      <c r="C192" s="22"/>
      <c r="D192" s="22"/>
      <c r="E192" s="35">
        <v>1406663</v>
      </c>
      <c r="F192" s="34">
        <f>49201.22+62858.21+46817.11</f>
        <v>158876.53999999998</v>
      </c>
    </row>
    <row r="193" spans="1:6" x14ac:dyDescent="0.25">
      <c r="A193" s="4"/>
      <c r="B193" s="6" t="s">
        <v>176</v>
      </c>
      <c r="C193" s="18" t="s">
        <v>304</v>
      </c>
      <c r="D193" s="7">
        <v>2969</v>
      </c>
      <c r="E193" s="35"/>
      <c r="F193" s="34"/>
    </row>
    <row r="194" spans="1:6" x14ac:dyDescent="0.25">
      <c r="A194" s="4"/>
      <c r="B194" s="6" t="s">
        <v>177</v>
      </c>
      <c r="C194" s="18" t="s">
        <v>14</v>
      </c>
      <c r="D194" s="7">
        <v>7946</v>
      </c>
      <c r="E194" s="35"/>
      <c r="F194" s="34"/>
    </row>
    <row r="195" spans="1:6" x14ac:dyDescent="0.25">
      <c r="A195" s="4"/>
      <c r="B195" s="6" t="s">
        <v>178</v>
      </c>
      <c r="C195" s="18" t="s">
        <v>80</v>
      </c>
      <c r="D195" s="7"/>
      <c r="E195" s="35"/>
      <c r="F195" s="34"/>
    </row>
    <row r="196" spans="1:6" x14ac:dyDescent="0.25">
      <c r="A196" s="4"/>
      <c r="B196" s="6" t="s">
        <v>179</v>
      </c>
      <c r="C196" s="18" t="s">
        <v>80</v>
      </c>
      <c r="D196" s="7"/>
      <c r="E196" s="35"/>
      <c r="F196" s="34"/>
    </row>
    <row r="197" spans="1:6" x14ac:dyDescent="0.25">
      <c r="A197" s="4"/>
      <c r="B197" s="6" t="s">
        <v>180</v>
      </c>
      <c r="C197" s="18" t="s">
        <v>304</v>
      </c>
      <c r="D197" s="7"/>
      <c r="E197" s="35"/>
      <c r="F197" s="34"/>
    </row>
    <row r="198" spans="1:6" x14ac:dyDescent="0.25">
      <c r="A198" s="4"/>
      <c r="B198" s="6" t="s">
        <v>181</v>
      </c>
      <c r="C198" s="18" t="s">
        <v>80</v>
      </c>
      <c r="D198" s="7"/>
      <c r="F198" s="3"/>
    </row>
    <row r="199" spans="1:6" x14ac:dyDescent="0.25">
      <c r="A199" s="4"/>
      <c r="B199" s="6"/>
      <c r="C199" s="18" t="s">
        <v>43</v>
      </c>
      <c r="D199" s="15"/>
      <c r="E199" s="22"/>
      <c r="F199" s="22"/>
    </row>
    <row r="200" spans="1:6" x14ac:dyDescent="0.25">
      <c r="A200" s="4"/>
      <c r="B200" s="6" t="s">
        <v>182</v>
      </c>
      <c r="C200" s="18" t="s">
        <v>98</v>
      </c>
      <c r="D200" s="7"/>
      <c r="F200" s="3"/>
    </row>
    <row r="201" spans="1:6" x14ac:dyDescent="0.25">
      <c r="A201" s="4"/>
      <c r="B201" s="6" t="s">
        <v>183</v>
      </c>
      <c r="C201" s="18" t="s">
        <v>14</v>
      </c>
      <c r="D201" s="7">
        <v>718</v>
      </c>
      <c r="F201" s="3"/>
    </row>
    <row r="202" spans="1:6" x14ac:dyDescent="0.25">
      <c r="A202" s="4"/>
      <c r="B202" s="6" t="s">
        <v>184</v>
      </c>
      <c r="C202" s="18" t="s">
        <v>304</v>
      </c>
      <c r="D202" s="7"/>
      <c r="F202" s="3"/>
    </row>
    <row r="203" spans="1:6" x14ac:dyDescent="0.25">
      <c r="A203" s="4"/>
      <c r="B203" s="5" t="s">
        <v>185</v>
      </c>
      <c r="C203" s="22"/>
      <c r="D203" s="22"/>
      <c r="E203" s="35">
        <v>725959</v>
      </c>
      <c r="F203" s="34">
        <f>31980.81+45217.81+22249.94</f>
        <v>99448.56</v>
      </c>
    </row>
    <row r="204" spans="1:6" x14ac:dyDescent="0.25">
      <c r="A204" s="4"/>
      <c r="B204" s="6" t="s">
        <v>186</v>
      </c>
      <c r="C204" s="18" t="s">
        <v>304</v>
      </c>
      <c r="D204" s="7">
        <v>5873</v>
      </c>
      <c r="F204" s="3"/>
    </row>
    <row r="205" spans="1:6" x14ac:dyDescent="0.25">
      <c r="A205" s="4"/>
      <c r="B205" s="6" t="s">
        <v>187</v>
      </c>
      <c r="C205" s="18" t="s">
        <v>14</v>
      </c>
      <c r="D205" s="7">
        <v>1643</v>
      </c>
      <c r="F205" s="3"/>
    </row>
    <row r="206" spans="1:6" x14ac:dyDescent="0.25">
      <c r="A206" s="4"/>
      <c r="B206" s="6" t="s">
        <v>188</v>
      </c>
      <c r="C206" s="18" t="s">
        <v>80</v>
      </c>
      <c r="D206" s="7">
        <v>505</v>
      </c>
      <c r="F206" s="3"/>
    </row>
    <row r="207" spans="1:6" x14ac:dyDescent="0.25">
      <c r="A207" s="4"/>
      <c r="B207" s="6" t="s">
        <v>189</v>
      </c>
      <c r="C207" s="18" t="s">
        <v>80</v>
      </c>
      <c r="D207" s="7">
        <v>109</v>
      </c>
      <c r="F207" s="3"/>
    </row>
    <row r="208" spans="1:6" x14ac:dyDescent="0.25">
      <c r="A208" s="4"/>
      <c r="B208" s="6" t="s">
        <v>190</v>
      </c>
      <c r="C208" s="18" t="s">
        <v>43</v>
      </c>
      <c r="D208" s="7">
        <v>789</v>
      </c>
      <c r="F208" s="3"/>
    </row>
    <row r="209" spans="1:6" x14ac:dyDescent="0.25">
      <c r="A209" s="4"/>
      <c r="B209" s="6" t="s">
        <v>191</v>
      </c>
      <c r="C209" s="18" t="s">
        <v>80</v>
      </c>
      <c r="D209" s="7">
        <v>65</v>
      </c>
      <c r="F209" s="3"/>
    </row>
    <row r="210" spans="1:6" x14ac:dyDescent="0.25">
      <c r="A210" s="4"/>
      <c r="B210" s="6"/>
      <c r="C210" s="18" t="s">
        <v>43</v>
      </c>
      <c r="D210" s="15"/>
      <c r="E210" s="22"/>
      <c r="F210" s="22"/>
    </row>
    <row r="211" spans="1:6" x14ac:dyDescent="0.25">
      <c r="A211" s="4"/>
      <c r="B211" s="6" t="s">
        <v>192</v>
      </c>
      <c r="C211" s="18" t="s">
        <v>98</v>
      </c>
      <c r="D211" s="7"/>
      <c r="F211" s="3"/>
    </row>
    <row r="212" spans="1:6" x14ac:dyDescent="0.25">
      <c r="A212" s="4"/>
      <c r="B212" s="6" t="s">
        <v>193</v>
      </c>
      <c r="C212" s="18" t="s">
        <v>80</v>
      </c>
      <c r="D212" s="7"/>
      <c r="F212" s="3"/>
    </row>
    <row r="213" spans="1:6" x14ac:dyDescent="0.25">
      <c r="A213" s="4"/>
      <c r="B213" s="6" t="s">
        <v>194</v>
      </c>
      <c r="C213" s="18" t="s">
        <v>14</v>
      </c>
      <c r="D213" s="7">
        <v>3783</v>
      </c>
      <c r="F213" s="3"/>
    </row>
    <row r="214" spans="1:6" x14ac:dyDescent="0.25">
      <c r="A214" s="4"/>
      <c r="B214" s="6" t="s">
        <v>195</v>
      </c>
      <c r="C214" s="18" t="s">
        <v>304</v>
      </c>
      <c r="D214" s="7">
        <v>200</v>
      </c>
      <c r="F214" s="3"/>
    </row>
    <row r="215" spans="1:6" x14ac:dyDescent="0.25">
      <c r="A215" s="4"/>
      <c r="B215" s="5" t="s">
        <v>196</v>
      </c>
      <c r="C215" s="22"/>
      <c r="D215" s="22"/>
      <c r="E215" s="35">
        <v>138877</v>
      </c>
      <c r="F215" s="34">
        <f>4115.27+6208.94+3323.74</f>
        <v>13647.949999999999</v>
      </c>
    </row>
    <row r="216" spans="1:6" x14ac:dyDescent="0.25">
      <c r="A216" s="4"/>
      <c r="B216" s="6" t="s">
        <v>197</v>
      </c>
      <c r="C216" s="18" t="s">
        <v>14</v>
      </c>
      <c r="D216" s="7"/>
      <c r="F216" s="3"/>
    </row>
    <row r="217" spans="1:6" x14ac:dyDescent="0.25">
      <c r="A217" s="4"/>
      <c r="B217" s="6" t="s">
        <v>198</v>
      </c>
      <c r="C217" s="18" t="s">
        <v>80</v>
      </c>
      <c r="D217" s="7">
        <v>1512</v>
      </c>
      <c r="F217" s="3"/>
    </row>
    <row r="218" spans="1:6" x14ac:dyDescent="0.25">
      <c r="A218" s="4"/>
      <c r="B218" s="6" t="s">
        <v>199</v>
      </c>
      <c r="C218" s="18" t="s">
        <v>80</v>
      </c>
      <c r="D218" s="7">
        <v>1394</v>
      </c>
      <c r="F218" s="3"/>
    </row>
    <row r="219" spans="1:6" x14ac:dyDescent="0.25">
      <c r="A219" s="4"/>
      <c r="B219" s="6" t="s">
        <v>200</v>
      </c>
      <c r="C219" s="18" t="s">
        <v>304</v>
      </c>
      <c r="D219" s="7">
        <v>8362</v>
      </c>
      <c r="F219" s="3"/>
    </row>
    <row r="220" spans="1:6" x14ac:dyDescent="0.25">
      <c r="A220" s="4"/>
      <c r="B220" s="6" t="s">
        <v>201</v>
      </c>
      <c r="C220" s="18" t="s">
        <v>304</v>
      </c>
      <c r="D220" s="7"/>
      <c r="F220" s="3"/>
    </row>
    <row r="221" spans="1:6" x14ac:dyDescent="0.25">
      <c r="A221" s="4"/>
      <c r="B221" s="6" t="s">
        <v>202</v>
      </c>
      <c r="C221" s="18" t="s">
        <v>80</v>
      </c>
      <c r="D221" s="7">
        <v>11</v>
      </c>
      <c r="F221" s="3"/>
    </row>
    <row r="222" spans="1:6" x14ac:dyDescent="0.25">
      <c r="A222" s="4"/>
      <c r="B222" s="6"/>
      <c r="C222" s="18" t="s">
        <v>43</v>
      </c>
      <c r="D222" s="15">
        <v>1650</v>
      </c>
      <c r="E222" s="36"/>
      <c r="F222" s="36"/>
    </row>
    <row r="223" spans="1:6" x14ac:dyDescent="0.25">
      <c r="A223" s="4"/>
      <c r="B223" s="6" t="s">
        <v>203</v>
      </c>
      <c r="C223" s="18" t="s">
        <v>98</v>
      </c>
      <c r="D223" s="7"/>
      <c r="E223" s="35"/>
      <c r="F223" s="34"/>
    </row>
    <row r="224" spans="1:6" x14ac:dyDescent="0.25">
      <c r="A224" s="4"/>
      <c r="B224" s="6" t="s">
        <v>204</v>
      </c>
      <c r="C224" s="18" t="s">
        <v>14</v>
      </c>
      <c r="D224" s="7">
        <v>300</v>
      </c>
      <c r="E224" s="35"/>
      <c r="F224" s="34"/>
    </row>
    <row r="225" spans="1:6" x14ac:dyDescent="0.25">
      <c r="A225" s="4"/>
      <c r="B225" s="6" t="s">
        <v>205</v>
      </c>
      <c r="C225" s="18" t="s">
        <v>304</v>
      </c>
      <c r="D225" s="7">
        <v>201</v>
      </c>
      <c r="E225" s="35"/>
      <c r="F225" s="34"/>
    </row>
    <row r="226" spans="1:6" x14ac:dyDescent="0.25">
      <c r="A226" s="37"/>
      <c r="B226" s="38" t="s">
        <v>206</v>
      </c>
      <c r="C226" s="22"/>
      <c r="D226" s="22"/>
      <c r="E226" s="35">
        <v>674697</v>
      </c>
      <c r="F226" s="34">
        <f>55769.43+75900.74+56847.5</f>
        <v>188517.67</v>
      </c>
    </row>
    <row r="227" spans="1:6" s="42" customFormat="1" x14ac:dyDescent="0.25">
      <c r="A227" s="37"/>
      <c r="B227" s="39" t="s">
        <v>207</v>
      </c>
      <c r="C227" s="40" t="s">
        <v>14</v>
      </c>
      <c r="D227" s="41">
        <v>238</v>
      </c>
      <c r="E227" s="43"/>
      <c r="F227" s="44"/>
    </row>
    <row r="228" spans="1:6" x14ac:dyDescent="0.25">
      <c r="A228" s="4"/>
      <c r="B228" s="6" t="s">
        <v>208</v>
      </c>
      <c r="C228" s="18" t="s">
        <v>305</v>
      </c>
      <c r="D228" s="7">
        <v>29359</v>
      </c>
      <c r="E228" s="35"/>
      <c r="F228" s="34"/>
    </row>
    <row r="229" spans="1:6" x14ac:dyDescent="0.25">
      <c r="A229" s="4"/>
      <c r="B229" s="6" t="s">
        <v>209</v>
      </c>
      <c r="C229" s="18" t="s">
        <v>306</v>
      </c>
      <c r="D229" s="7">
        <v>6677</v>
      </c>
      <c r="E229" s="35"/>
      <c r="F229" s="34"/>
    </row>
    <row r="230" spans="1:6" x14ac:dyDescent="0.25">
      <c r="A230" s="4"/>
      <c r="B230" s="6" t="s">
        <v>210</v>
      </c>
      <c r="C230" s="18" t="s">
        <v>14</v>
      </c>
      <c r="D230" s="7"/>
      <c r="E230" s="35"/>
      <c r="F230" s="34"/>
    </row>
    <row r="231" spans="1:6" x14ac:dyDescent="0.25">
      <c r="A231" s="4"/>
      <c r="B231" s="6" t="s">
        <v>211</v>
      </c>
      <c r="C231" s="18" t="s">
        <v>305</v>
      </c>
      <c r="D231" s="7">
        <v>145</v>
      </c>
      <c r="E231" s="35"/>
      <c r="F231" s="34"/>
    </row>
    <row r="232" spans="1:6" x14ac:dyDescent="0.25">
      <c r="A232" s="4"/>
      <c r="B232" s="5" t="s">
        <v>81</v>
      </c>
      <c r="C232" s="22"/>
      <c r="D232" s="22"/>
      <c r="E232" s="35">
        <v>180000</v>
      </c>
      <c r="F232" s="34">
        <f>8037.25+11388.92+7689.44</f>
        <v>27115.609999999997</v>
      </c>
    </row>
    <row r="233" spans="1:6" x14ac:dyDescent="0.25">
      <c r="A233" s="4"/>
      <c r="B233" s="5" t="s">
        <v>82</v>
      </c>
      <c r="C233" s="22"/>
      <c r="D233" s="22"/>
      <c r="E233" s="35">
        <v>970122</v>
      </c>
      <c r="F233" s="34">
        <f>107388.1+107878.55+113916.04</f>
        <v>329182.69</v>
      </c>
    </row>
    <row r="234" spans="1:6" x14ac:dyDescent="0.25">
      <c r="A234" s="4"/>
      <c r="B234" s="5" t="s">
        <v>83</v>
      </c>
      <c r="C234" s="22"/>
      <c r="D234" s="22"/>
      <c r="E234" s="35"/>
      <c r="F234" s="34"/>
    </row>
    <row r="235" spans="1:6" x14ac:dyDescent="0.25">
      <c r="A235" s="4"/>
      <c r="B235" s="5" t="s">
        <v>84</v>
      </c>
      <c r="C235" s="22"/>
      <c r="D235" s="22"/>
      <c r="E235" s="35"/>
      <c r="F235" s="34"/>
    </row>
    <row r="236" spans="1:6" x14ac:dyDescent="0.25">
      <c r="A236" s="4"/>
      <c r="B236" s="5" t="s">
        <v>85</v>
      </c>
      <c r="C236" s="22"/>
      <c r="D236" s="22"/>
      <c r="E236" s="35">
        <v>723925</v>
      </c>
      <c r="F236" s="34">
        <f>52720.45+47392.91+57431.51</f>
        <v>157544.87</v>
      </c>
    </row>
    <row r="237" spans="1:6" x14ac:dyDescent="0.25">
      <c r="A237" s="4"/>
      <c r="B237" s="5" t="s">
        <v>86</v>
      </c>
      <c r="C237" s="22"/>
      <c r="D237" s="22"/>
      <c r="E237" s="35"/>
      <c r="F237" s="34"/>
    </row>
    <row r="238" spans="1:6" x14ac:dyDescent="0.25">
      <c r="A238" s="4"/>
      <c r="B238" s="5" t="s">
        <v>87</v>
      </c>
      <c r="C238" s="22"/>
      <c r="D238" s="22"/>
      <c r="E238" s="35"/>
      <c r="F238" s="34"/>
    </row>
    <row r="239" spans="1:6" x14ac:dyDescent="0.25">
      <c r="A239" s="4"/>
      <c r="B239" s="5" t="s">
        <v>88</v>
      </c>
      <c r="C239" s="22"/>
      <c r="D239" s="22"/>
      <c r="E239" s="35"/>
      <c r="F239" s="34"/>
    </row>
    <row r="240" spans="1:6" ht="24" customHeight="1" thickBot="1" x14ac:dyDescent="0.3">
      <c r="A240" s="4"/>
      <c r="B240" s="5" t="s">
        <v>89</v>
      </c>
      <c r="C240" s="22"/>
      <c r="D240" s="22"/>
      <c r="E240" s="35">
        <v>1350000</v>
      </c>
      <c r="F240" s="34">
        <f>28951.25+0+6124.52</f>
        <v>35075.770000000004</v>
      </c>
    </row>
    <row r="241" spans="1:6" ht="15.75" customHeight="1" thickBot="1" x14ac:dyDescent="0.3">
      <c r="A241" s="60" t="s">
        <v>212</v>
      </c>
      <c r="B241" s="61"/>
      <c r="C241" s="61"/>
      <c r="D241" s="62"/>
      <c r="E241" s="52">
        <f>SUM(E146:E240)</f>
        <v>9292802</v>
      </c>
      <c r="F241" s="52">
        <f>SUM(F146:F240)</f>
        <v>1419223.9</v>
      </c>
    </row>
    <row r="242" spans="1:6" ht="15.75" thickBot="1" x14ac:dyDescent="0.3">
      <c r="A242" s="64" t="s">
        <v>3</v>
      </c>
      <c r="B242" s="64" t="s">
        <v>303</v>
      </c>
      <c r="C242" s="67" t="s">
        <v>4</v>
      </c>
      <c r="D242" s="68"/>
      <c r="E242" s="64" t="s">
        <v>5</v>
      </c>
      <c r="F242" s="64" t="s">
        <v>6</v>
      </c>
    </row>
    <row r="243" spans="1:6" ht="15.75" thickBot="1" x14ac:dyDescent="0.3">
      <c r="A243" s="65"/>
      <c r="B243" s="65"/>
      <c r="C243" s="67" t="s">
        <v>7</v>
      </c>
      <c r="D243" s="68"/>
      <c r="E243" s="65"/>
      <c r="F243" s="65"/>
    </row>
    <row r="244" spans="1:6" ht="15.75" thickBot="1" x14ac:dyDescent="0.3">
      <c r="A244" s="66"/>
      <c r="B244" s="66"/>
      <c r="C244" s="59" t="s">
        <v>8</v>
      </c>
      <c r="D244" s="59" t="s">
        <v>9</v>
      </c>
      <c r="E244" s="66"/>
      <c r="F244" s="66"/>
    </row>
    <row r="245" spans="1:6" x14ac:dyDescent="0.25">
      <c r="A245" s="4" t="s">
        <v>213</v>
      </c>
      <c r="B245" s="14" t="s">
        <v>214</v>
      </c>
      <c r="C245" s="22"/>
      <c r="D245" s="22"/>
      <c r="E245" s="45">
        <v>1228477</v>
      </c>
      <c r="F245" s="33">
        <f>68107.21+95770.29+65353.36</f>
        <v>229230.86</v>
      </c>
    </row>
    <row r="246" spans="1:6" x14ac:dyDescent="0.25">
      <c r="A246" s="4"/>
      <c r="B246" s="9" t="s">
        <v>215</v>
      </c>
      <c r="C246" s="22"/>
      <c r="D246" s="22"/>
      <c r="E246" s="46"/>
      <c r="F246" s="34"/>
    </row>
    <row r="247" spans="1:6" x14ac:dyDescent="0.25">
      <c r="A247" s="4"/>
      <c r="B247" s="9" t="s">
        <v>216</v>
      </c>
      <c r="C247" s="18" t="s">
        <v>19</v>
      </c>
      <c r="D247" s="15">
        <v>252</v>
      </c>
      <c r="E247" s="46"/>
      <c r="F247" s="34"/>
    </row>
    <row r="248" spans="1:6" x14ac:dyDescent="0.25">
      <c r="A248" s="4"/>
      <c r="B248" s="9" t="s">
        <v>217</v>
      </c>
      <c r="C248" s="18" t="s">
        <v>19</v>
      </c>
      <c r="D248" s="15">
        <v>211</v>
      </c>
      <c r="E248" s="46"/>
      <c r="F248" s="34"/>
    </row>
    <row r="249" spans="1:6" x14ac:dyDescent="0.25">
      <c r="A249" s="4"/>
      <c r="B249" s="9" t="s">
        <v>218</v>
      </c>
      <c r="C249" s="22"/>
      <c r="D249" s="22"/>
      <c r="E249" s="46"/>
      <c r="F249" s="34"/>
    </row>
    <row r="250" spans="1:6" x14ac:dyDescent="0.25">
      <c r="A250" s="4"/>
      <c r="B250" s="9" t="s">
        <v>219</v>
      </c>
      <c r="C250" s="18" t="s">
        <v>307</v>
      </c>
      <c r="D250" s="15">
        <v>2740</v>
      </c>
      <c r="E250" s="46"/>
      <c r="F250" s="34"/>
    </row>
    <row r="251" spans="1:6" x14ac:dyDescent="0.25">
      <c r="A251" s="4"/>
      <c r="B251" s="9"/>
      <c r="C251" s="18" t="s">
        <v>43</v>
      </c>
      <c r="D251" s="15">
        <v>2874</v>
      </c>
      <c r="E251" s="36"/>
      <c r="F251" s="36"/>
    </row>
    <row r="252" spans="1:6" x14ac:dyDescent="0.25">
      <c r="A252" s="4"/>
      <c r="B252" s="9" t="s">
        <v>220</v>
      </c>
      <c r="C252" s="18" t="s">
        <v>80</v>
      </c>
      <c r="D252" s="15">
        <v>1423</v>
      </c>
      <c r="E252" s="46"/>
      <c r="F252" s="34"/>
    </row>
    <row r="253" spans="1:6" x14ac:dyDescent="0.25">
      <c r="A253" s="4"/>
      <c r="B253" s="9" t="s">
        <v>221</v>
      </c>
      <c r="C253" s="18" t="s">
        <v>14</v>
      </c>
      <c r="D253" s="15">
        <v>1800</v>
      </c>
      <c r="E253" s="46"/>
      <c r="F253" s="34"/>
    </row>
    <row r="254" spans="1:6" x14ac:dyDescent="0.25">
      <c r="A254" s="4"/>
      <c r="B254" s="9"/>
      <c r="C254" s="18" t="s">
        <v>337</v>
      </c>
      <c r="D254" s="15">
        <v>1628</v>
      </c>
      <c r="E254" s="36"/>
      <c r="F254" s="36"/>
    </row>
    <row r="255" spans="1:6" x14ac:dyDescent="0.25">
      <c r="A255" s="4"/>
      <c r="B255" s="9" t="s">
        <v>222</v>
      </c>
      <c r="C255" s="18" t="s">
        <v>14</v>
      </c>
      <c r="D255" s="3"/>
      <c r="E255" s="46"/>
      <c r="F255" s="34"/>
    </row>
    <row r="256" spans="1:6" x14ac:dyDescent="0.25">
      <c r="A256" s="4"/>
      <c r="B256" s="9" t="s">
        <v>223</v>
      </c>
      <c r="C256" s="18" t="s">
        <v>43</v>
      </c>
      <c r="D256" s="3"/>
      <c r="E256" s="46"/>
      <c r="F256" s="34"/>
    </row>
    <row r="257" spans="1:6" x14ac:dyDescent="0.25">
      <c r="A257" s="4"/>
      <c r="B257" s="9" t="s">
        <v>224</v>
      </c>
      <c r="C257" s="18" t="s">
        <v>14</v>
      </c>
      <c r="D257" s="3"/>
      <c r="E257" s="46"/>
      <c r="F257" s="34"/>
    </row>
    <row r="258" spans="1:6" x14ac:dyDescent="0.25">
      <c r="A258" s="4"/>
      <c r="B258" s="9" t="s">
        <v>225</v>
      </c>
      <c r="C258" s="22"/>
      <c r="D258" s="22"/>
      <c r="E258" s="46"/>
      <c r="F258" s="34"/>
    </row>
    <row r="259" spans="1:6" x14ac:dyDescent="0.25">
      <c r="A259" s="4"/>
      <c r="B259" s="9" t="s">
        <v>226</v>
      </c>
      <c r="C259" s="18" t="s">
        <v>14</v>
      </c>
      <c r="D259" s="3">
        <v>19639</v>
      </c>
      <c r="E259" s="46"/>
      <c r="F259" s="34"/>
    </row>
    <row r="260" spans="1:6" x14ac:dyDescent="0.25">
      <c r="A260" s="4"/>
      <c r="B260" s="9" t="s">
        <v>227</v>
      </c>
      <c r="C260" s="18" t="s">
        <v>14</v>
      </c>
      <c r="D260" s="3">
        <v>28624</v>
      </c>
      <c r="E260" s="46"/>
      <c r="F260" s="34"/>
    </row>
    <row r="261" spans="1:6" x14ac:dyDescent="0.25">
      <c r="A261" s="4"/>
      <c r="B261" s="9" t="s">
        <v>228</v>
      </c>
      <c r="C261" s="22"/>
      <c r="D261" s="22"/>
      <c r="E261" s="46"/>
      <c r="F261" s="34"/>
    </row>
    <row r="262" spans="1:6" x14ac:dyDescent="0.25">
      <c r="A262" s="4"/>
      <c r="B262" s="9" t="s">
        <v>229</v>
      </c>
      <c r="C262" s="18" t="s">
        <v>14</v>
      </c>
      <c r="D262" s="3">
        <v>2223</v>
      </c>
      <c r="E262" s="46"/>
      <c r="F262" s="34"/>
    </row>
    <row r="263" spans="1:6" x14ac:dyDescent="0.25">
      <c r="A263" s="4"/>
      <c r="B263" s="9" t="s">
        <v>230</v>
      </c>
      <c r="C263" s="18" t="s">
        <v>14</v>
      </c>
      <c r="D263" s="3">
        <v>3846</v>
      </c>
      <c r="E263" s="46"/>
      <c r="F263" s="34"/>
    </row>
    <row r="264" spans="1:6" x14ac:dyDescent="0.25">
      <c r="A264" s="4"/>
      <c r="B264" s="9" t="s">
        <v>231</v>
      </c>
      <c r="C264" s="18" t="s">
        <v>14</v>
      </c>
      <c r="D264" s="3"/>
      <c r="E264" s="46"/>
      <c r="F264" s="34"/>
    </row>
    <row r="265" spans="1:6" x14ac:dyDescent="0.25">
      <c r="A265" s="4"/>
      <c r="B265" s="9" t="s">
        <v>232</v>
      </c>
      <c r="C265" s="18" t="s">
        <v>14</v>
      </c>
      <c r="D265" s="3">
        <v>2189</v>
      </c>
      <c r="E265" s="46"/>
      <c r="F265" s="34"/>
    </row>
    <row r="266" spans="1:6" x14ac:dyDescent="0.25">
      <c r="A266" s="4"/>
      <c r="B266" s="9" t="s">
        <v>233</v>
      </c>
      <c r="C266" s="18" t="s">
        <v>14</v>
      </c>
      <c r="D266" s="3"/>
      <c r="E266" s="46"/>
      <c r="F266" s="34"/>
    </row>
    <row r="267" spans="1:6" x14ac:dyDescent="0.25">
      <c r="A267" s="4"/>
      <c r="B267" s="16" t="s">
        <v>234</v>
      </c>
      <c r="C267" s="22"/>
      <c r="D267" s="22"/>
      <c r="E267" s="46">
        <v>1003951</v>
      </c>
      <c r="F267" s="34">
        <f>47415.78+68780.45+43118.96</f>
        <v>159315.19</v>
      </c>
    </row>
    <row r="268" spans="1:6" x14ac:dyDescent="0.25">
      <c r="A268" s="4"/>
      <c r="B268" s="9" t="s">
        <v>235</v>
      </c>
      <c r="C268" s="18" t="s">
        <v>14</v>
      </c>
      <c r="D268" s="3"/>
      <c r="E268" s="46"/>
      <c r="F268" s="34"/>
    </row>
    <row r="269" spans="1:6" x14ac:dyDescent="0.25">
      <c r="A269" s="4"/>
      <c r="B269" s="9" t="s">
        <v>236</v>
      </c>
      <c r="C269" s="18" t="s">
        <v>80</v>
      </c>
      <c r="D269" s="3">
        <v>12924</v>
      </c>
      <c r="E269" s="46"/>
      <c r="F269" s="34"/>
    </row>
    <row r="270" spans="1:6" x14ac:dyDescent="0.25">
      <c r="A270" s="4"/>
      <c r="B270" s="9" t="s">
        <v>237</v>
      </c>
      <c r="C270" s="18" t="s">
        <v>43</v>
      </c>
      <c r="D270" s="3">
        <v>13183</v>
      </c>
      <c r="E270" s="46"/>
      <c r="F270" s="34"/>
    </row>
    <row r="271" spans="1:6" x14ac:dyDescent="0.25">
      <c r="A271" s="4"/>
      <c r="B271" s="9" t="s">
        <v>238</v>
      </c>
      <c r="C271" s="18" t="s">
        <v>80</v>
      </c>
      <c r="D271" s="3">
        <v>2591</v>
      </c>
      <c r="E271" s="46"/>
      <c r="F271" s="34"/>
    </row>
    <row r="272" spans="1:6" x14ac:dyDescent="0.25">
      <c r="A272" s="4"/>
      <c r="B272" s="9" t="s">
        <v>239</v>
      </c>
      <c r="C272" s="18" t="s">
        <v>80</v>
      </c>
      <c r="D272" s="3">
        <v>8063</v>
      </c>
      <c r="E272" s="46"/>
      <c r="F272" s="34"/>
    </row>
    <row r="273" spans="1:6" x14ac:dyDescent="0.25">
      <c r="A273" s="4"/>
      <c r="B273" s="9" t="s">
        <v>240</v>
      </c>
      <c r="C273" s="18" t="s">
        <v>80</v>
      </c>
      <c r="D273" s="3">
        <v>306</v>
      </c>
      <c r="E273" s="46"/>
      <c r="F273" s="34"/>
    </row>
    <row r="274" spans="1:6" x14ac:dyDescent="0.25">
      <c r="A274" s="4"/>
      <c r="B274" s="9" t="s">
        <v>241</v>
      </c>
      <c r="C274" s="18" t="s">
        <v>80</v>
      </c>
      <c r="D274" s="3">
        <v>20310</v>
      </c>
      <c r="E274" s="46"/>
      <c r="F274" s="34"/>
    </row>
    <row r="275" spans="1:6" x14ac:dyDescent="0.25">
      <c r="A275" s="4"/>
      <c r="B275" s="9" t="s">
        <v>242</v>
      </c>
      <c r="C275" s="18" t="s">
        <v>80</v>
      </c>
      <c r="D275" s="3">
        <v>2055</v>
      </c>
      <c r="E275" s="46"/>
      <c r="F275" s="34"/>
    </row>
    <row r="276" spans="1:6" x14ac:dyDescent="0.25">
      <c r="A276" s="4"/>
      <c r="B276" s="9" t="s">
        <v>243</v>
      </c>
      <c r="C276" s="18" t="s">
        <v>80</v>
      </c>
      <c r="D276" s="3">
        <v>86</v>
      </c>
      <c r="E276" s="46"/>
      <c r="F276" s="34"/>
    </row>
    <row r="277" spans="1:6" x14ac:dyDescent="0.25">
      <c r="A277" s="4"/>
      <c r="B277" s="16" t="s">
        <v>244</v>
      </c>
      <c r="C277" s="22"/>
      <c r="D277" s="22"/>
      <c r="E277" s="46">
        <v>3416572</v>
      </c>
      <c r="F277" s="34">
        <f>185274.27+192632.95+168730.32</f>
        <v>546637.54</v>
      </c>
    </row>
    <row r="278" spans="1:6" x14ac:dyDescent="0.25">
      <c r="A278" s="4"/>
      <c r="B278" s="9" t="s">
        <v>245</v>
      </c>
      <c r="C278" s="22"/>
      <c r="D278" s="22"/>
      <c r="E278" s="46"/>
      <c r="F278" s="34"/>
    </row>
    <row r="279" spans="1:6" x14ac:dyDescent="0.25">
      <c r="A279" s="4"/>
      <c r="B279" s="9" t="s">
        <v>246</v>
      </c>
      <c r="C279" s="18" t="s">
        <v>14</v>
      </c>
      <c r="D279" s="3">
        <v>997</v>
      </c>
      <c r="E279" s="46"/>
      <c r="F279" s="34"/>
    </row>
    <row r="280" spans="1:6" x14ac:dyDescent="0.25">
      <c r="A280" s="4"/>
      <c r="B280" s="9" t="s">
        <v>247</v>
      </c>
      <c r="C280" s="18" t="s">
        <v>14</v>
      </c>
      <c r="D280" s="3">
        <v>60</v>
      </c>
      <c r="E280" s="46"/>
      <c r="F280" s="34"/>
    </row>
    <row r="281" spans="1:6" x14ac:dyDescent="0.25">
      <c r="A281" s="4"/>
      <c r="B281" s="9" t="s">
        <v>248</v>
      </c>
      <c r="C281" s="22"/>
      <c r="D281" s="22"/>
      <c r="E281" s="46"/>
      <c r="F281" s="34"/>
    </row>
    <row r="282" spans="1:6" x14ac:dyDescent="0.25">
      <c r="A282" s="4"/>
      <c r="B282" s="9" t="s">
        <v>249</v>
      </c>
      <c r="C282" s="18" t="s">
        <v>308</v>
      </c>
      <c r="D282" s="3">
        <v>5924</v>
      </c>
      <c r="E282" s="46"/>
      <c r="F282" s="34"/>
    </row>
    <row r="283" spans="1:6" x14ac:dyDescent="0.25">
      <c r="A283" s="4"/>
      <c r="B283" s="9" t="s">
        <v>250</v>
      </c>
      <c r="C283" s="18" t="s">
        <v>19</v>
      </c>
      <c r="D283" s="3"/>
      <c r="E283" s="46"/>
      <c r="F283" s="34"/>
    </row>
    <row r="284" spans="1:6" x14ac:dyDescent="0.25">
      <c r="A284" s="4"/>
      <c r="B284" s="9" t="s">
        <v>251</v>
      </c>
      <c r="C284" s="18" t="s">
        <v>14</v>
      </c>
      <c r="D284" s="3"/>
      <c r="E284" s="46"/>
      <c r="F284" s="34"/>
    </row>
    <row r="285" spans="1:6" x14ac:dyDescent="0.25">
      <c r="A285" s="4"/>
      <c r="B285" s="9" t="s">
        <v>252</v>
      </c>
      <c r="C285" s="18" t="s">
        <v>14</v>
      </c>
      <c r="D285" s="3">
        <v>30</v>
      </c>
      <c r="E285" s="46"/>
      <c r="F285" s="34"/>
    </row>
    <row r="286" spans="1:6" x14ac:dyDescent="0.25">
      <c r="A286" s="4"/>
      <c r="B286" s="5" t="s">
        <v>81</v>
      </c>
      <c r="C286" s="22"/>
      <c r="D286" s="22"/>
      <c r="E286" s="46">
        <v>476800</v>
      </c>
      <c r="F286" s="34">
        <f>12218.68+16024.69+12681.43</f>
        <v>40924.800000000003</v>
      </c>
    </row>
    <row r="287" spans="1:6" x14ac:dyDescent="0.25">
      <c r="A287" s="4"/>
      <c r="B287" s="5" t="s">
        <v>82</v>
      </c>
      <c r="C287" s="22"/>
      <c r="D287" s="22"/>
      <c r="E287" s="46">
        <v>5977735</v>
      </c>
      <c r="F287" s="34">
        <f>350845.52+466183.49+436783.43</f>
        <v>1253812.44</v>
      </c>
    </row>
    <row r="288" spans="1:6" x14ac:dyDescent="0.25">
      <c r="A288" s="4"/>
      <c r="B288" s="5" t="s">
        <v>83</v>
      </c>
      <c r="C288" s="22"/>
      <c r="D288" s="22"/>
      <c r="E288" s="46"/>
      <c r="F288" s="34"/>
    </row>
    <row r="289" spans="1:6" x14ac:dyDescent="0.25">
      <c r="A289" s="4"/>
      <c r="B289" s="5" t="s">
        <v>84</v>
      </c>
      <c r="C289" s="22"/>
      <c r="D289" s="22"/>
      <c r="E289" s="46"/>
      <c r="F289" s="34"/>
    </row>
    <row r="290" spans="1:6" x14ac:dyDescent="0.25">
      <c r="A290" s="4"/>
      <c r="B290" s="5" t="s">
        <v>85</v>
      </c>
      <c r="C290" s="22"/>
      <c r="D290" s="22"/>
      <c r="E290" s="46">
        <v>1006006</v>
      </c>
      <c r="F290" s="34">
        <f>79400.27+80176.96+68190.66</f>
        <v>227767.89</v>
      </c>
    </row>
    <row r="291" spans="1:6" x14ac:dyDescent="0.25">
      <c r="A291" s="4"/>
      <c r="B291" s="5" t="s">
        <v>86</v>
      </c>
      <c r="C291" s="22"/>
      <c r="D291" s="22"/>
      <c r="E291" s="46"/>
      <c r="F291" s="34"/>
    </row>
    <row r="292" spans="1:6" x14ac:dyDescent="0.25">
      <c r="A292" s="4"/>
      <c r="B292" s="5" t="s">
        <v>87</v>
      </c>
      <c r="C292" s="22"/>
      <c r="D292" s="22"/>
      <c r="E292" s="46"/>
      <c r="F292" s="34"/>
    </row>
    <row r="293" spans="1:6" x14ac:dyDescent="0.25">
      <c r="A293" s="4"/>
      <c r="B293" s="5" t="s">
        <v>88</v>
      </c>
      <c r="C293" s="22"/>
      <c r="D293" s="22"/>
      <c r="E293" s="46"/>
      <c r="F293" s="34"/>
    </row>
    <row r="294" spans="1:6" ht="15.75" thickBot="1" x14ac:dyDescent="0.3">
      <c r="A294" s="4"/>
      <c r="B294" s="5" t="s">
        <v>89</v>
      </c>
      <c r="C294" s="22"/>
      <c r="D294" s="22"/>
      <c r="E294" s="46">
        <v>1998000</v>
      </c>
      <c r="F294" s="34">
        <f>0+3539+3550</f>
        <v>7089</v>
      </c>
    </row>
    <row r="295" spans="1:6" ht="15.75" customHeight="1" thickBot="1" x14ac:dyDescent="0.3">
      <c r="A295" s="60" t="s">
        <v>253</v>
      </c>
      <c r="B295" s="61"/>
      <c r="C295" s="61"/>
      <c r="D295" s="62"/>
      <c r="E295" s="52">
        <f>SUM(E245:E294)</f>
        <v>15107541</v>
      </c>
      <c r="F295" s="52">
        <f>SUM(F245:F294)</f>
        <v>2464777.7200000002</v>
      </c>
    </row>
    <row r="296" spans="1:6" ht="15.75" thickBot="1" x14ac:dyDescent="0.3">
      <c r="A296" s="64" t="s">
        <v>3</v>
      </c>
      <c r="B296" s="64" t="s">
        <v>303</v>
      </c>
      <c r="C296" s="67" t="s">
        <v>4</v>
      </c>
      <c r="D296" s="68"/>
      <c r="E296" s="64" t="s">
        <v>5</v>
      </c>
      <c r="F296" s="64" t="s">
        <v>6</v>
      </c>
    </row>
    <row r="297" spans="1:6" ht="15.75" thickBot="1" x14ac:dyDescent="0.3">
      <c r="A297" s="65"/>
      <c r="B297" s="65"/>
      <c r="C297" s="67" t="s">
        <v>7</v>
      </c>
      <c r="D297" s="68"/>
      <c r="E297" s="65"/>
      <c r="F297" s="65"/>
    </row>
    <row r="298" spans="1:6" ht="15.75" thickBot="1" x14ac:dyDescent="0.3">
      <c r="A298" s="66"/>
      <c r="B298" s="66"/>
      <c r="C298" s="59" t="s">
        <v>8</v>
      </c>
      <c r="D298" s="59" t="s">
        <v>9</v>
      </c>
      <c r="E298" s="66"/>
      <c r="F298" s="66"/>
    </row>
    <row r="299" spans="1:6" ht="25.5" x14ac:dyDescent="0.25">
      <c r="A299" s="13" t="s">
        <v>254</v>
      </c>
      <c r="B299" s="14" t="s">
        <v>255</v>
      </c>
      <c r="C299" s="22"/>
      <c r="D299" s="22"/>
      <c r="E299" s="33">
        <v>9848</v>
      </c>
      <c r="F299" s="33">
        <f>1551.61+960+674.12</f>
        <v>3185.7299999999996</v>
      </c>
    </row>
    <row r="300" spans="1:6" x14ac:dyDescent="0.25">
      <c r="A300" s="4"/>
      <c r="B300" s="63" t="s">
        <v>309</v>
      </c>
      <c r="C300" s="27" t="s">
        <v>19</v>
      </c>
      <c r="D300" s="31"/>
      <c r="E300" s="22"/>
      <c r="F300" s="22"/>
    </row>
    <row r="301" spans="1:6" x14ac:dyDescent="0.25">
      <c r="A301" s="4"/>
      <c r="B301" s="63"/>
      <c r="C301" s="29" t="s">
        <v>98</v>
      </c>
      <c r="D301" s="32"/>
      <c r="E301" s="22"/>
      <c r="F301" s="22"/>
    </row>
    <row r="302" spans="1:6" x14ac:dyDescent="0.25">
      <c r="A302" s="4"/>
      <c r="B302" s="9" t="s">
        <v>256</v>
      </c>
      <c r="C302" s="17" t="s">
        <v>80</v>
      </c>
      <c r="E302" s="3"/>
      <c r="F302" s="3"/>
    </row>
    <row r="303" spans="1:6" x14ac:dyDescent="0.25">
      <c r="A303" s="4"/>
      <c r="B303" s="9" t="s">
        <v>257</v>
      </c>
      <c r="C303" s="17" t="s">
        <v>14</v>
      </c>
      <c r="D303">
        <v>1021</v>
      </c>
      <c r="E303" s="3"/>
      <c r="F303" s="3"/>
    </row>
    <row r="304" spans="1:6" x14ac:dyDescent="0.25">
      <c r="A304" s="4"/>
      <c r="B304" s="9" t="s">
        <v>258</v>
      </c>
      <c r="C304" s="17" t="s">
        <v>80</v>
      </c>
      <c r="E304" s="3"/>
      <c r="F304" s="3"/>
    </row>
    <row r="305" spans="1:6" x14ac:dyDescent="0.25">
      <c r="A305" s="4"/>
      <c r="B305" s="9" t="s">
        <v>259</v>
      </c>
      <c r="C305" s="17" t="s">
        <v>14</v>
      </c>
      <c r="E305" s="3"/>
      <c r="F305" s="3"/>
    </row>
    <row r="306" spans="1:6" x14ac:dyDescent="0.25">
      <c r="A306" s="4"/>
      <c r="B306" s="9" t="s">
        <v>260</v>
      </c>
      <c r="C306" s="17" t="s">
        <v>43</v>
      </c>
      <c r="D306">
        <v>49</v>
      </c>
      <c r="E306" s="3"/>
      <c r="F306" s="3"/>
    </row>
    <row r="307" spans="1:6" x14ac:dyDescent="0.25">
      <c r="A307" s="4"/>
      <c r="B307" s="9" t="s">
        <v>261</v>
      </c>
      <c r="C307" s="17" t="s">
        <v>80</v>
      </c>
      <c r="E307" s="3"/>
      <c r="F307" s="3"/>
    </row>
    <row r="308" spans="1:6" x14ac:dyDescent="0.25">
      <c r="A308" s="4"/>
      <c r="B308" s="9" t="s">
        <v>262</v>
      </c>
      <c r="C308" s="17" t="s">
        <v>80</v>
      </c>
      <c r="E308" s="3"/>
      <c r="F308" s="3"/>
    </row>
    <row r="309" spans="1:6" x14ac:dyDescent="0.25">
      <c r="A309" s="4"/>
      <c r="B309" s="16" t="s">
        <v>263</v>
      </c>
      <c r="C309" s="22"/>
      <c r="D309" s="22"/>
      <c r="E309" s="34">
        <v>335362</v>
      </c>
      <c r="F309" s="34">
        <f>40850.05+44914.32+41195.04</f>
        <v>126959.41</v>
      </c>
    </row>
    <row r="310" spans="1:6" x14ac:dyDescent="0.25">
      <c r="A310" s="4"/>
      <c r="B310" s="9" t="s">
        <v>264</v>
      </c>
      <c r="C310" s="22"/>
      <c r="D310" s="22"/>
      <c r="E310" s="3"/>
      <c r="F310" s="3"/>
    </row>
    <row r="311" spans="1:6" x14ac:dyDescent="0.25">
      <c r="A311" s="4"/>
      <c r="B311" s="9" t="s">
        <v>265</v>
      </c>
      <c r="C311" s="17" t="s">
        <v>310</v>
      </c>
      <c r="E311" s="3"/>
      <c r="F311" s="3"/>
    </row>
    <row r="312" spans="1:6" x14ac:dyDescent="0.25">
      <c r="A312" s="4"/>
      <c r="B312" s="9" t="s">
        <v>266</v>
      </c>
      <c r="C312" s="22"/>
      <c r="D312" s="22"/>
      <c r="E312" s="3"/>
      <c r="F312" s="3"/>
    </row>
    <row r="313" spans="1:6" x14ac:dyDescent="0.25">
      <c r="A313" s="4"/>
      <c r="B313" s="9" t="s">
        <v>267</v>
      </c>
      <c r="C313" s="17" t="s">
        <v>14</v>
      </c>
      <c r="E313" s="3"/>
      <c r="F313" s="3"/>
    </row>
    <row r="314" spans="1:6" x14ac:dyDescent="0.25">
      <c r="A314" s="4"/>
      <c r="B314" s="9" t="s">
        <v>268</v>
      </c>
      <c r="C314" s="17" t="s">
        <v>80</v>
      </c>
      <c r="E314" s="3"/>
      <c r="F314" s="3"/>
    </row>
    <row r="315" spans="1:6" x14ac:dyDescent="0.25">
      <c r="A315" s="4"/>
      <c r="B315" s="9" t="s">
        <v>269</v>
      </c>
      <c r="C315" s="17" t="s">
        <v>14</v>
      </c>
      <c r="D315">
        <v>1312</v>
      </c>
      <c r="E315" s="3"/>
      <c r="F315" s="3"/>
    </row>
    <row r="316" spans="1:6" x14ac:dyDescent="0.25">
      <c r="A316" s="4"/>
      <c r="B316" s="9" t="s">
        <v>270</v>
      </c>
      <c r="C316" s="17" t="s">
        <v>80</v>
      </c>
      <c r="D316">
        <v>47</v>
      </c>
      <c r="E316" s="3"/>
      <c r="F316" s="3"/>
    </row>
    <row r="317" spans="1:6" x14ac:dyDescent="0.25">
      <c r="A317" s="4"/>
      <c r="B317" s="9" t="s">
        <v>271</v>
      </c>
      <c r="C317" s="17" t="s">
        <v>43</v>
      </c>
      <c r="D317">
        <v>287</v>
      </c>
      <c r="E317" s="3"/>
      <c r="F317" s="3"/>
    </row>
    <row r="318" spans="1:6" x14ac:dyDescent="0.25">
      <c r="A318" s="4"/>
      <c r="B318" s="9" t="s">
        <v>272</v>
      </c>
      <c r="C318" s="22"/>
      <c r="D318" s="22"/>
      <c r="E318" s="3"/>
      <c r="F318" s="3"/>
    </row>
    <row r="319" spans="1:6" x14ac:dyDescent="0.25">
      <c r="A319" s="4"/>
      <c r="B319" s="9" t="s">
        <v>273</v>
      </c>
      <c r="C319" s="24" t="s">
        <v>338</v>
      </c>
      <c r="D319">
        <v>107174</v>
      </c>
      <c r="E319" s="3"/>
      <c r="F319" s="3"/>
    </row>
    <row r="320" spans="1:6" x14ac:dyDescent="0.25">
      <c r="A320" s="4"/>
      <c r="B320" s="9"/>
      <c r="C320" s="24" t="s">
        <v>339</v>
      </c>
      <c r="D320">
        <v>110814</v>
      </c>
      <c r="E320" s="22"/>
      <c r="F320" s="22"/>
    </row>
    <row r="321" spans="1:6" x14ac:dyDescent="0.25">
      <c r="A321" s="4"/>
      <c r="B321" s="9"/>
      <c r="C321" s="24" t="s">
        <v>340</v>
      </c>
      <c r="D321">
        <v>26</v>
      </c>
      <c r="E321" s="22"/>
      <c r="F321" s="22"/>
    </row>
    <row r="322" spans="1:6" x14ac:dyDescent="0.25">
      <c r="A322" s="4"/>
      <c r="B322" s="9"/>
      <c r="C322" s="24" t="s">
        <v>342</v>
      </c>
      <c r="D322">
        <v>4</v>
      </c>
      <c r="E322" s="22"/>
      <c r="F322" s="22"/>
    </row>
    <row r="323" spans="1:6" x14ac:dyDescent="0.25">
      <c r="A323" s="4"/>
      <c r="B323" s="9"/>
      <c r="C323" s="24" t="s">
        <v>341</v>
      </c>
      <c r="D323">
        <v>604</v>
      </c>
      <c r="E323" s="22"/>
      <c r="F323" s="22"/>
    </row>
    <row r="324" spans="1:6" x14ac:dyDescent="0.25">
      <c r="A324" s="4"/>
      <c r="B324" s="9" t="s">
        <v>274</v>
      </c>
      <c r="C324" s="22"/>
      <c r="D324" s="22"/>
      <c r="E324" s="3"/>
      <c r="F324" s="3"/>
    </row>
    <row r="325" spans="1:6" x14ac:dyDescent="0.25">
      <c r="A325" s="4"/>
      <c r="B325" s="9" t="s">
        <v>343</v>
      </c>
      <c r="C325" s="24" t="s">
        <v>346</v>
      </c>
      <c r="E325" s="22"/>
      <c r="F325" s="22"/>
    </row>
    <row r="326" spans="1:6" x14ac:dyDescent="0.25">
      <c r="A326" s="4"/>
      <c r="B326" s="9"/>
      <c r="C326" s="24" t="s">
        <v>347</v>
      </c>
      <c r="E326" s="22"/>
      <c r="F326" s="22"/>
    </row>
    <row r="327" spans="1:6" x14ac:dyDescent="0.25">
      <c r="A327" s="4"/>
      <c r="B327" s="9"/>
      <c r="C327" s="24" t="s">
        <v>348</v>
      </c>
      <c r="E327" s="22"/>
      <c r="F327" s="22"/>
    </row>
    <row r="328" spans="1:6" x14ac:dyDescent="0.25">
      <c r="A328" s="4"/>
      <c r="B328" s="9"/>
      <c r="C328" s="24" t="s">
        <v>349</v>
      </c>
      <c r="E328" s="22"/>
      <c r="F328" s="22"/>
    </row>
    <row r="329" spans="1:6" x14ac:dyDescent="0.25">
      <c r="A329" s="4"/>
      <c r="B329" s="9" t="s">
        <v>344</v>
      </c>
      <c r="C329" s="24" t="s">
        <v>346</v>
      </c>
      <c r="E329" s="22"/>
      <c r="F329" s="22"/>
    </row>
    <row r="330" spans="1:6" x14ac:dyDescent="0.25">
      <c r="A330" s="4"/>
      <c r="B330" s="9"/>
      <c r="C330" s="24" t="s">
        <v>347</v>
      </c>
      <c r="E330" s="22"/>
      <c r="F330" s="22"/>
    </row>
    <row r="331" spans="1:6" x14ac:dyDescent="0.25">
      <c r="A331" s="4"/>
      <c r="B331" s="9"/>
      <c r="C331" s="24" t="s">
        <v>348</v>
      </c>
      <c r="E331" s="22"/>
      <c r="F331" s="22"/>
    </row>
    <row r="332" spans="1:6" x14ac:dyDescent="0.25">
      <c r="A332" s="4"/>
      <c r="B332" s="9"/>
      <c r="C332" s="24" t="s">
        <v>349</v>
      </c>
      <c r="E332" s="22"/>
      <c r="F332" s="22"/>
    </row>
    <row r="333" spans="1:6" x14ac:dyDescent="0.25">
      <c r="A333" s="4"/>
      <c r="B333" s="9" t="s">
        <v>345</v>
      </c>
      <c r="C333" s="24" t="s">
        <v>346</v>
      </c>
      <c r="E333" s="22"/>
      <c r="F333" s="22"/>
    </row>
    <row r="334" spans="1:6" x14ac:dyDescent="0.25">
      <c r="A334" s="4"/>
      <c r="B334" s="9"/>
      <c r="C334" s="24" t="s">
        <v>347</v>
      </c>
      <c r="E334" s="22"/>
      <c r="F334" s="22"/>
    </row>
    <row r="335" spans="1:6" x14ac:dyDescent="0.25">
      <c r="A335" s="4"/>
      <c r="B335" s="9"/>
      <c r="C335" s="24" t="s">
        <v>348</v>
      </c>
      <c r="E335" s="22"/>
      <c r="F335" s="22"/>
    </row>
    <row r="336" spans="1:6" x14ac:dyDescent="0.25">
      <c r="A336" s="4"/>
      <c r="B336" s="9"/>
      <c r="C336" s="24" t="s">
        <v>349</v>
      </c>
      <c r="E336" s="22"/>
      <c r="F336" s="22"/>
    </row>
    <row r="337" spans="1:6" x14ac:dyDescent="0.25">
      <c r="A337" s="4"/>
      <c r="B337" s="9" t="s">
        <v>321</v>
      </c>
      <c r="C337" s="24" t="s">
        <v>346</v>
      </c>
      <c r="E337" s="22"/>
      <c r="F337" s="22"/>
    </row>
    <row r="338" spans="1:6" x14ac:dyDescent="0.25">
      <c r="A338" s="4"/>
      <c r="B338" s="9"/>
      <c r="C338" s="24" t="s">
        <v>347</v>
      </c>
      <c r="E338" s="22"/>
      <c r="F338" s="22"/>
    </row>
    <row r="339" spans="1:6" x14ac:dyDescent="0.25">
      <c r="A339" s="4"/>
      <c r="B339" s="9"/>
      <c r="C339" s="24" t="s">
        <v>348</v>
      </c>
      <c r="E339" s="22"/>
      <c r="F339" s="22"/>
    </row>
    <row r="340" spans="1:6" x14ac:dyDescent="0.25">
      <c r="A340" s="4"/>
      <c r="B340" s="9"/>
      <c r="C340" s="24" t="s">
        <v>349</v>
      </c>
      <c r="E340" s="22"/>
      <c r="F340" s="22"/>
    </row>
    <row r="341" spans="1:6" x14ac:dyDescent="0.25">
      <c r="A341" s="4"/>
      <c r="B341" s="4" t="s">
        <v>275</v>
      </c>
      <c r="C341" s="26"/>
      <c r="D341" s="22"/>
      <c r="E341" s="47">
        <v>224568</v>
      </c>
      <c r="F341" s="34">
        <f>18096.06+15541.63+14458.81</f>
        <v>48096.5</v>
      </c>
    </row>
    <row r="342" spans="1:6" x14ac:dyDescent="0.25">
      <c r="A342" s="4"/>
      <c r="B342" s="4" t="s">
        <v>311</v>
      </c>
      <c r="C342" s="27" t="s">
        <v>19</v>
      </c>
      <c r="D342" s="28">
        <v>35</v>
      </c>
      <c r="E342" s="22"/>
      <c r="F342" s="22"/>
    </row>
    <row r="343" spans="1:6" x14ac:dyDescent="0.25">
      <c r="A343" s="4"/>
      <c r="B343" s="4"/>
      <c r="C343" s="29" t="s">
        <v>98</v>
      </c>
      <c r="D343" s="30">
        <v>3</v>
      </c>
      <c r="E343" s="22"/>
      <c r="F343" s="22"/>
    </row>
    <row r="344" spans="1:6" x14ac:dyDescent="0.25">
      <c r="A344" s="4"/>
      <c r="B344" s="7" t="s">
        <v>276</v>
      </c>
      <c r="C344" s="17" t="s">
        <v>80</v>
      </c>
      <c r="D344" s="3"/>
      <c r="E344" s="3"/>
      <c r="F344" s="3"/>
    </row>
    <row r="345" spans="1:6" x14ac:dyDescent="0.25">
      <c r="A345" s="4"/>
      <c r="B345" s="7" t="s">
        <v>277</v>
      </c>
      <c r="C345" s="17" t="s">
        <v>80</v>
      </c>
      <c r="D345" s="3">
        <v>126</v>
      </c>
      <c r="E345" s="3"/>
      <c r="F345" s="3"/>
    </row>
    <row r="346" spans="1:6" x14ac:dyDescent="0.25">
      <c r="A346" s="4"/>
      <c r="B346" s="7" t="s">
        <v>278</v>
      </c>
      <c r="C346" s="17" t="s">
        <v>80</v>
      </c>
      <c r="D346" s="3"/>
      <c r="E346" s="3"/>
      <c r="F346" s="3"/>
    </row>
    <row r="347" spans="1:6" x14ac:dyDescent="0.25">
      <c r="A347" s="4"/>
      <c r="B347" s="7" t="s">
        <v>279</v>
      </c>
      <c r="C347" s="17" t="s">
        <v>14</v>
      </c>
      <c r="D347" s="3">
        <v>2763</v>
      </c>
      <c r="E347" s="3"/>
      <c r="F347" s="3"/>
    </row>
    <row r="348" spans="1:6" x14ac:dyDescent="0.25">
      <c r="A348" s="4"/>
      <c r="B348" s="7" t="s">
        <v>280</v>
      </c>
      <c r="C348" s="17" t="s">
        <v>80</v>
      </c>
      <c r="D348" s="3"/>
      <c r="E348" s="3"/>
      <c r="F348" s="3"/>
    </row>
    <row r="349" spans="1:6" x14ac:dyDescent="0.25">
      <c r="A349" s="4"/>
      <c r="B349" s="7" t="s">
        <v>281</v>
      </c>
      <c r="C349" s="17" t="s">
        <v>14</v>
      </c>
      <c r="D349" s="3">
        <v>2803</v>
      </c>
      <c r="E349" s="3"/>
      <c r="F349" s="3"/>
    </row>
    <row r="350" spans="1:6" x14ac:dyDescent="0.25">
      <c r="A350" s="4"/>
      <c r="B350" s="7" t="s">
        <v>282</v>
      </c>
      <c r="C350" s="17" t="s">
        <v>43</v>
      </c>
      <c r="D350" s="3">
        <v>193</v>
      </c>
      <c r="E350" s="3"/>
      <c r="F350" s="3"/>
    </row>
    <row r="351" spans="1:6" x14ac:dyDescent="0.25">
      <c r="A351" s="4"/>
      <c r="B351" s="7" t="s">
        <v>283</v>
      </c>
      <c r="C351" s="17" t="s">
        <v>80</v>
      </c>
      <c r="D351" s="3">
        <v>1310</v>
      </c>
      <c r="E351" s="3"/>
      <c r="F351" s="3"/>
    </row>
    <row r="352" spans="1:6" x14ac:dyDescent="0.25">
      <c r="A352" s="4"/>
      <c r="B352" s="7" t="s">
        <v>284</v>
      </c>
      <c r="C352" s="17" t="s">
        <v>80</v>
      </c>
      <c r="D352" s="3">
        <v>70</v>
      </c>
      <c r="E352" s="3"/>
      <c r="F352" s="3"/>
    </row>
    <row r="353" spans="1:6" x14ac:dyDescent="0.25">
      <c r="A353" s="4"/>
      <c r="B353" s="4" t="s">
        <v>312</v>
      </c>
      <c r="C353" s="27" t="s">
        <v>19</v>
      </c>
      <c r="D353" s="28"/>
      <c r="E353" s="22"/>
      <c r="F353" s="22"/>
    </row>
    <row r="354" spans="1:6" x14ac:dyDescent="0.25">
      <c r="A354" s="4"/>
      <c r="B354" s="4"/>
      <c r="C354" s="29" t="s">
        <v>98</v>
      </c>
      <c r="D354" s="30">
        <v>1</v>
      </c>
      <c r="E354" s="22"/>
      <c r="F354" s="22"/>
    </row>
    <row r="355" spans="1:6" x14ac:dyDescent="0.25">
      <c r="A355" s="4"/>
      <c r="B355" s="7" t="s">
        <v>276</v>
      </c>
      <c r="C355" s="17" t="s">
        <v>80</v>
      </c>
      <c r="D355" s="3"/>
      <c r="E355" s="3"/>
      <c r="F355" s="3"/>
    </row>
    <row r="356" spans="1:6" x14ac:dyDescent="0.25">
      <c r="A356" s="4"/>
      <c r="B356" s="7" t="s">
        <v>277</v>
      </c>
      <c r="C356" s="17" t="s">
        <v>80</v>
      </c>
      <c r="D356" s="3"/>
      <c r="E356" s="3"/>
      <c r="F356" s="3"/>
    </row>
    <row r="357" spans="1:6" x14ac:dyDescent="0.25">
      <c r="A357" s="4"/>
      <c r="B357" s="7" t="s">
        <v>278</v>
      </c>
      <c r="C357" s="17" t="s">
        <v>80</v>
      </c>
      <c r="D357" s="3"/>
      <c r="E357" s="3"/>
      <c r="F357" s="3"/>
    </row>
    <row r="358" spans="1:6" x14ac:dyDescent="0.25">
      <c r="A358" s="4"/>
      <c r="B358" s="7" t="s">
        <v>279</v>
      </c>
      <c r="C358" s="17" t="s">
        <v>14</v>
      </c>
      <c r="D358" s="3"/>
      <c r="E358" s="3"/>
      <c r="F358" s="3"/>
    </row>
    <row r="359" spans="1:6" x14ac:dyDescent="0.25">
      <c r="A359" s="4"/>
      <c r="B359" s="7" t="s">
        <v>280</v>
      </c>
      <c r="C359" s="17" t="s">
        <v>80</v>
      </c>
      <c r="D359" s="3"/>
      <c r="E359" s="3"/>
      <c r="F359" s="3"/>
    </row>
    <row r="360" spans="1:6" x14ac:dyDescent="0.25">
      <c r="A360" s="4"/>
      <c r="B360" s="7" t="s">
        <v>281</v>
      </c>
      <c r="C360" s="17" t="s">
        <v>14</v>
      </c>
      <c r="D360" s="3"/>
      <c r="E360" s="3"/>
      <c r="F360" s="3"/>
    </row>
    <row r="361" spans="1:6" x14ac:dyDescent="0.25">
      <c r="A361" s="4"/>
      <c r="B361" s="7" t="s">
        <v>282</v>
      </c>
      <c r="C361" s="17" t="s">
        <v>43</v>
      </c>
      <c r="D361" s="3"/>
      <c r="E361" s="3"/>
      <c r="F361" s="3"/>
    </row>
    <row r="362" spans="1:6" x14ac:dyDescent="0.25">
      <c r="A362" s="4"/>
      <c r="B362" s="7" t="s">
        <v>283</v>
      </c>
      <c r="C362" s="17" t="s">
        <v>80</v>
      </c>
      <c r="D362" s="3"/>
      <c r="E362" s="3"/>
      <c r="F362" s="3"/>
    </row>
    <row r="363" spans="1:6" x14ac:dyDescent="0.25">
      <c r="A363" s="4"/>
      <c r="B363" s="7" t="s">
        <v>284</v>
      </c>
      <c r="C363" s="17" t="s">
        <v>80</v>
      </c>
      <c r="D363" s="3"/>
      <c r="E363" s="3"/>
      <c r="F363" s="3"/>
    </row>
    <row r="364" spans="1:6" x14ac:dyDescent="0.25">
      <c r="A364" s="4"/>
      <c r="B364" s="4" t="s">
        <v>313</v>
      </c>
      <c r="C364" s="27" t="s">
        <v>19</v>
      </c>
      <c r="D364" s="28"/>
      <c r="E364" s="22"/>
      <c r="F364" s="22"/>
    </row>
    <row r="365" spans="1:6" x14ac:dyDescent="0.25">
      <c r="A365" s="4"/>
      <c r="B365" s="4"/>
      <c r="C365" s="29" t="s">
        <v>98</v>
      </c>
      <c r="D365" s="30"/>
      <c r="E365" s="22"/>
      <c r="F365" s="22"/>
    </row>
    <row r="366" spans="1:6" x14ac:dyDescent="0.25">
      <c r="A366" s="4"/>
      <c r="B366" s="7" t="s">
        <v>276</v>
      </c>
      <c r="C366" s="17" t="s">
        <v>80</v>
      </c>
      <c r="D366" s="3"/>
      <c r="E366" s="3"/>
      <c r="F366" s="3"/>
    </row>
    <row r="367" spans="1:6" x14ac:dyDescent="0.25">
      <c r="A367" s="4"/>
      <c r="B367" s="7" t="s">
        <v>277</v>
      </c>
      <c r="C367" s="17" t="s">
        <v>80</v>
      </c>
      <c r="D367" s="3"/>
      <c r="E367" s="3"/>
      <c r="F367" s="3"/>
    </row>
    <row r="368" spans="1:6" x14ac:dyDescent="0.25">
      <c r="A368" s="4"/>
      <c r="B368" s="7" t="s">
        <v>278</v>
      </c>
      <c r="C368" s="17" t="s">
        <v>80</v>
      </c>
      <c r="D368" s="3"/>
      <c r="E368" s="3"/>
      <c r="F368" s="3"/>
    </row>
    <row r="369" spans="1:6" x14ac:dyDescent="0.25">
      <c r="A369" s="4"/>
      <c r="B369" s="7" t="s">
        <v>279</v>
      </c>
      <c r="C369" s="17" t="s">
        <v>14</v>
      </c>
      <c r="D369" s="3"/>
      <c r="E369" s="3"/>
      <c r="F369" s="3"/>
    </row>
    <row r="370" spans="1:6" x14ac:dyDescent="0.25">
      <c r="A370" s="4"/>
      <c r="B370" s="7" t="s">
        <v>280</v>
      </c>
      <c r="C370" s="17" t="s">
        <v>80</v>
      </c>
      <c r="D370" s="3"/>
      <c r="E370" s="3"/>
      <c r="F370" s="3"/>
    </row>
    <row r="371" spans="1:6" x14ac:dyDescent="0.25">
      <c r="A371" s="4"/>
      <c r="B371" s="7" t="s">
        <v>281</v>
      </c>
      <c r="C371" s="17" t="s">
        <v>14</v>
      </c>
      <c r="D371" s="3"/>
      <c r="E371" s="3"/>
      <c r="F371" s="3"/>
    </row>
    <row r="372" spans="1:6" x14ac:dyDescent="0.25">
      <c r="A372" s="4"/>
      <c r="B372" s="7" t="s">
        <v>282</v>
      </c>
      <c r="C372" s="17" t="s">
        <v>43</v>
      </c>
      <c r="D372" s="3"/>
      <c r="E372" s="3"/>
      <c r="F372" s="3"/>
    </row>
    <row r="373" spans="1:6" x14ac:dyDescent="0.25">
      <c r="A373" s="4"/>
      <c r="B373" s="7" t="s">
        <v>283</v>
      </c>
      <c r="C373" s="17" t="s">
        <v>80</v>
      </c>
      <c r="D373" s="3"/>
      <c r="E373" s="3"/>
      <c r="F373" s="3"/>
    </row>
    <row r="374" spans="1:6" x14ac:dyDescent="0.25">
      <c r="A374" s="4"/>
      <c r="B374" s="7" t="s">
        <v>284</v>
      </c>
      <c r="C374" s="17" t="s">
        <v>80</v>
      </c>
      <c r="D374" s="3"/>
      <c r="E374" s="3"/>
      <c r="F374" s="3"/>
    </row>
    <row r="375" spans="1:6" s="42" customFormat="1" x14ac:dyDescent="0.25">
      <c r="A375" s="37"/>
      <c r="B375" s="37" t="s">
        <v>314</v>
      </c>
      <c r="C375" s="49" t="s">
        <v>19</v>
      </c>
      <c r="D375" s="50"/>
      <c r="E375" s="51"/>
      <c r="F375" s="51"/>
    </row>
    <row r="376" spans="1:6" x14ac:dyDescent="0.25">
      <c r="A376" s="4"/>
      <c r="B376" s="4"/>
      <c r="C376" s="29" t="s">
        <v>98</v>
      </c>
      <c r="D376" s="30"/>
      <c r="E376" s="22"/>
      <c r="F376" s="22"/>
    </row>
    <row r="377" spans="1:6" x14ac:dyDescent="0.25">
      <c r="A377" s="4"/>
      <c r="B377" s="7" t="s">
        <v>276</v>
      </c>
      <c r="C377" s="17" t="s">
        <v>80</v>
      </c>
      <c r="D377" s="3"/>
      <c r="E377" s="3"/>
      <c r="F377" s="3"/>
    </row>
    <row r="378" spans="1:6" x14ac:dyDescent="0.25">
      <c r="A378" s="4"/>
      <c r="B378" s="7" t="s">
        <v>277</v>
      </c>
      <c r="C378" s="17" t="s">
        <v>80</v>
      </c>
      <c r="D378" s="3"/>
      <c r="E378" s="3"/>
      <c r="F378" s="3"/>
    </row>
    <row r="379" spans="1:6" x14ac:dyDescent="0.25">
      <c r="A379" s="4"/>
      <c r="B379" s="7" t="s">
        <v>278</v>
      </c>
      <c r="C379" s="17" t="s">
        <v>80</v>
      </c>
      <c r="D379" s="3"/>
      <c r="E379" s="3"/>
      <c r="F379" s="3"/>
    </row>
    <row r="380" spans="1:6" x14ac:dyDescent="0.25">
      <c r="A380" s="4"/>
      <c r="B380" s="7" t="s">
        <v>279</v>
      </c>
      <c r="C380" s="17" t="s">
        <v>14</v>
      </c>
      <c r="D380" s="3"/>
      <c r="E380" s="3"/>
      <c r="F380" s="3"/>
    </row>
    <row r="381" spans="1:6" x14ac:dyDescent="0.25">
      <c r="A381" s="4"/>
      <c r="B381" s="7" t="s">
        <v>280</v>
      </c>
      <c r="C381" s="17" t="s">
        <v>80</v>
      </c>
      <c r="D381" s="3"/>
      <c r="E381" s="3"/>
      <c r="F381" s="3"/>
    </row>
    <row r="382" spans="1:6" x14ac:dyDescent="0.25">
      <c r="A382" s="4"/>
      <c r="B382" s="7" t="s">
        <v>281</v>
      </c>
      <c r="C382" s="17" t="s">
        <v>14</v>
      </c>
      <c r="D382" s="3">
        <v>375</v>
      </c>
      <c r="E382" s="3"/>
      <c r="F382" s="3"/>
    </row>
    <row r="383" spans="1:6" x14ac:dyDescent="0.25">
      <c r="A383" s="4"/>
      <c r="B383" s="7" t="s">
        <v>282</v>
      </c>
      <c r="C383" s="17" t="s">
        <v>43</v>
      </c>
      <c r="D383" s="3">
        <v>23</v>
      </c>
      <c r="E383" s="3"/>
      <c r="F383" s="3"/>
    </row>
    <row r="384" spans="1:6" x14ac:dyDescent="0.25">
      <c r="A384" s="4"/>
      <c r="B384" s="7" t="s">
        <v>283</v>
      </c>
      <c r="C384" s="17" t="s">
        <v>80</v>
      </c>
      <c r="D384" s="3">
        <v>22</v>
      </c>
      <c r="E384" s="3"/>
      <c r="F384" s="3"/>
    </row>
    <row r="385" spans="1:6" x14ac:dyDescent="0.25">
      <c r="A385" s="4"/>
      <c r="B385" s="7" t="s">
        <v>284</v>
      </c>
      <c r="C385" s="17" t="s">
        <v>80</v>
      </c>
      <c r="D385" s="3"/>
      <c r="E385" s="3"/>
      <c r="F385" s="3"/>
    </row>
    <row r="386" spans="1:6" x14ac:dyDescent="0.25">
      <c r="A386" s="4"/>
      <c r="B386" s="4" t="s">
        <v>315</v>
      </c>
      <c r="C386" s="27" t="s">
        <v>19</v>
      </c>
      <c r="D386" s="28"/>
      <c r="E386" s="22"/>
      <c r="F386" s="22"/>
    </row>
    <row r="387" spans="1:6" x14ac:dyDescent="0.25">
      <c r="A387" s="4"/>
      <c r="B387" s="4"/>
      <c r="C387" s="29" t="s">
        <v>98</v>
      </c>
      <c r="D387" s="30"/>
      <c r="E387" s="22"/>
      <c r="F387" s="22"/>
    </row>
    <row r="388" spans="1:6" x14ac:dyDescent="0.25">
      <c r="A388" s="4"/>
      <c r="B388" s="7" t="s">
        <v>276</v>
      </c>
      <c r="C388" s="17" t="s">
        <v>80</v>
      </c>
      <c r="D388" s="3"/>
      <c r="E388" s="3"/>
      <c r="F388" s="3"/>
    </row>
    <row r="389" spans="1:6" x14ac:dyDescent="0.25">
      <c r="A389" s="4"/>
      <c r="B389" s="7" t="s">
        <v>277</v>
      </c>
      <c r="C389" s="17" t="s">
        <v>80</v>
      </c>
      <c r="D389" s="3"/>
      <c r="E389" s="3"/>
      <c r="F389" s="3"/>
    </row>
    <row r="390" spans="1:6" x14ac:dyDescent="0.25">
      <c r="A390" s="4"/>
      <c r="B390" s="7" t="s">
        <v>278</v>
      </c>
      <c r="C390" s="17" t="s">
        <v>80</v>
      </c>
      <c r="D390" s="3"/>
      <c r="E390" s="3"/>
      <c r="F390" s="3"/>
    </row>
    <row r="391" spans="1:6" x14ac:dyDescent="0.25">
      <c r="A391" s="4"/>
      <c r="B391" s="7" t="s">
        <v>279</v>
      </c>
      <c r="C391" s="17" t="s">
        <v>14</v>
      </c>
      <c r="D391" s="3"/>
      <c r="E391" s="3"/>
      <c r="F391" s="3"/>
    </row>
    <row r="392" spans="1:6" x14ac:dyDescent="0.25">
      <c r="A392" s="4"/>
      <c r="B392" s="7" t="s">
        <v>280</v>
      </c>
      <c r="C392" s="17" t="s">
        <v>80</v>
      </c>
      <c r="D392" s="3"/>
      <c r="E392" s="3"/>
      <c r="F392" s="3"/>
    </row>
    <row r="393" spans="1:6" x14ac:dyDescent="0.25">
      <c r="A393" s="4"/>
      <c r="B393" s="7" t="s">
        <v>281</v>
      </c>
      <c r="C393" s="17" t="s">
        <v>14</v>
      </c>
      <c r="D393" s="3"/>
      <c r="E393" s="3"/>
      <c r="F393" s="3"/>
    </row>
    <row r="394" spans="1:6" x14ac:dyDescent="0.25">
      <c r="A394" s="4"/>
      <c r="B394" s="7" t="s">
        <v>282</v>
      </c>
      <c r="C394" s="17" t="s">
        <v>43</v>
      </c>
      <c r="D394" s="3"/>
      <c r="E394" s="3"/>
      <c r="F394" s="3"/>
    </row>
    <row r="395" spans="1:6" x14ac:dyDescent="0.25">
      <c r="A395" s="4"/>
      <c r="B395" s="7" t="s">
        <v>283</v>
      </c>
      <c r="C395" s="17" t="s">
        <v>80</v>
      </c>
      <c r="D395" s="3"/>
      <c r="E395" s="3"/>
      <c r="F395" s="3"/>
    </row>
    <row r="396" spans="1:6" x14ac:dyDescent="0.25">
      <c r="A396" s="4"/>
      <c r="B396" s="7" t="s">
        <v>284</v>
      </c>
      <c r="C396" s="17" t="s">
        <v>80</v>
      </c>
      <c r="D396" s="3"/>
      <c r="E396" s="3"/>
      <c r="F396" s="3"/>
    </row>
    <row r="397" spans="1:6" x14ac:dyDescent="0.25">
      <c r="A397" s="4"/>
      <c r="B397" s="4" t="s">
        <v>316</v>
      </c>
      <c r="C397" s="27" t="s">
        <v>19</v>
      </c>
      <c r="D397" s="28"/>
      <c r="E397" s="22"/>
      <c r="F397" s="22"/>
    </row>
    <row r="398" spans="1:6" x14ac:dyDescent="0.25">
      <c r="A398" s="4"/>
      <c r="B398" s="4"/>
      <c r="C398" s="29" t="s">
        <v>98</v>
      </c>
      <c r="D398" s="30"/>
      <c r="E398" s="22"/>
      <c r="F398" s="22"/>
    </row>
    <row r="399" spans="1:6" x14ac:dyDescent="0.25">
      <c r="A399" s="4"/>
      <c r="B399" s="7" t="s">
        <v>276</v>
      </c>
      <c r="C399" s="17" t="s">
        <v>80</v>
      </c>
      <c r="D399" s="3"/>
      <c r="E399" s="3"/>
      <c r="F399" s="3"/>
    </row>
    <row r="400" spans="1:6" x14ac:dyDescent="0.25">
      <c r="A400" s="4"/>
      <c r="B400" s="7" t="s">
        <v>277</v>
      </c>
      <c r="C400" s="17" t="s">
        <v>80</v>
      </c>
      <c r="D400" s="3"/>
      <c r="E400" s="3"/>
      <c r="F400" s="3"/>
    </row>
    <row r="401" spans="1:6" x14ac:dyDescent="0.25">
      <c r="A401" s="4"/>
      <c r="B401" s="7" t="s">
        <v>278</v>
      </c>
      <c r="C401" s="17" t="s">
        <v>80</v>
      </c>
      <c r="D401" s="3"/>
      <c r="E401" s="3"/>
      <c r="F401" s="3"/>
    </row>
    <row r="402" spans="1:6" x14ac:dyDescent="0.25">
      <c r="A402" s="4"/>
      <c r="B402" s="7" t="s">
        <v>279</v>
      </c>
      <c r="C402" s="17" t="s">
        <v>14</v>
      </c>
      <c r="D402" s="3"/>
      <c r="E402" s="3"/>
      <c r="F402" s="3"/>
    </row>
    <row r="403" spans="1:6" x14ac:dyDescent="0.25">
      <c r="A403" s="4"/>
      <c r="B403" s="7" t="s">
        <v>280</v>
      </c>
      <c r="C403" s="17" t="s">
        <v>80</v>
      </c>
      <c r="D403" s="3"/>
      <c r="E403" s="3"/>
      <c r="F403" s="3"/>
    </row>
    <row r="404" spans="1:6" x14ac:dyDescent="0.25">
      <c r="A404" s="4"/>
      <c r="B404" s="7" t="s">
        <v>281</v>
      </c>
      <c r="C404" s="17" t="s">
        <v>14</v>
      </c>
      <c r="D404" s="3"/>
      <c r="E404" s="3"/>
      <c r="F404" s="3"/>
    </row>
    <row r="405" spans="1:6" x14ac:dyDescent="0.25">
      <c r="A405" s="4"/>
      <c r="B405" s="7" t="s">
        <v>282</v>
      </c>
      <c r="C405" s="17" t="s">
        <v>43</v>
      </c>
      <c r="D405" s="3"/>
      <c r="E405" s="3"/>
      <c r="F405" s="3"/>
    </row>
    <row r="406" spans="1:6" x14ac:dyDescent="0.25">
      <c r="A406" s="4"/>
      <c r="B406" s="7" t="s">
        <v>283</v>
      </c>
      <c r="C406" s="17" t="s">
        <v>80</v>
      </c>
      <c r="D406" s="3"/>
      <c r="E406" s="3"/>
      <c r="F406" s="3"/>
    </row>
    <row r="407" spans="1:6" x14ac:dyDescent="0.25">
      <c r="A407" s="4"/>
      <c r="B407" s="7" t="s">
        <v>284</v>
      </c>
      <c r="C407" s="17" t="s">
        <v>80</v>
      </c>
      <c r="D407" s="3"/>
      <c r="E407" s="3"/>
      <c r="F407" s="3"/>
    </row>
    <row r="408" spans="1:6" x14ac:dyDescent="0.25">
      <c r="A408" s="4"/>
      <c r="B408" s="4" t="s">
        <v>317</v>
      </c>
      <c r="C408" s="27" t="s">
        <v>19</v>
      </c>
      <c r="D408" s="28"/>
      <c r="E408" s="22"/>
      <c r="F408" s="22"/>
    </row>
    <row r="409" spans="1:6" x14ac:dyDescent="0.25">
      <c r="A409" s="4"/>
      <c r="B409" s="4"/>
      <c r="C409" s="29" t="s">
        <v>98</v>
      </c>
      <c r="D409" s="30"/>
      <c r="E409" s="22"/>
      <c r="F409" s="22"/>
    </row>
    <row r="410" spans="1:6" x14ac:dyDescent="0.25">
      <c r="A410" s="4"/>
      <c r="B410" s="7" t="s">
        <v>276</v>
      </c>
      <c r="C410" s="17" t="s">
        <v>80</v>
      </c>
      <c r="D410" s="3"/>
      <c r="E410" s="3"/>
      <c r="F410" s="3"/>
    </row>
    <row r="411" spans="1:6" x14ac:dyDescent="0.25">
      <c r="A411" s="4"/>
      <c r="B411" s="7" t="s">
        <v>277</v>
      </c>
      <c r="C411" s="17" t="s">
        <v>80</v>
      </c>
      <c r="D411" s="3"/>
      <c r="E411" s="3"/>
      <c r="F411" s="3"/>
    </row>
    <row r="412" spans="1:6" x14ac:dyDescent="0.25">
      <c r="A412" s="4"/>
      <c r="B412" s="7" t="s">
        <v>278</v>
      </c>
      <c r="C412" s="17" t="s">
        <v>80</v>
      </c>
      <c r="D412" s="3"/>
      <c r="E412" s="3"/>
      <c r="F412" s="3"/>
    </row>
    <row r="413" spans="1:6" x14ac:dyDescent="0.25">
      <c r="A413" s="4"/>
      <c r="B413" s="7" t="s">
        <v>279</v>
      </c>
      <c r="C413" s="17" t="s">
        <v>14</v>
      </c>
      <c r="D413" s="3"/>
      <c r="E413" s="3"/>
      <c r="F413" s="3"/>
    </row>
    <row r="414" spans="1:6" x14ac:dyDescent="0.25">
      <c r="A414" s="4"/>
      <c r="B414" s="7" t="s">
        <v>280</v>
      </c>
      <c r="C414" s="17" t="s">
        <v>80</v>
      </c>
      <c r="D414" s="3"/>
      <c r="E414" s="3"/>
      <c r="F414" s="3"/>
    </row>
    <row r="415" spans="1:6" x14ac:dyDescent="0.25">
      <c r="A415" s="4"/>
      <c r="B415" s="7" t="s">
        <v>281</v>
      </c>
      <c r="C415" s="17" t="s">
        <v>14</v>
      </c>
      <c r="D415" s="3"/>
      <c r="E415" s="3"/>
      <c r="F415" s="3"/>
    </row>
    <row r="416" spans="1:6" x14ac:dyDescent="0.25">
      <c r="A416" s="4"/>
      <c r="B416" s="7" t="s">
        <v>282</v>
      </c>
      <c r="C416" s="17" t="s">
        <v>43</v>
      </c>
      <c r="D416" s="3"/>
      <c r="E416" s="3"/>
      <c r="F416" s="3"/>
    </row>
    <row r="417" spans="1:6" x14ac:dyDescent="0.25">
      <c r="A417" s="4"/>
      <c r="B417" s="7" t="s">
        <v>283</v>
      </c>
      <c r="C417" s="17" t="s">
        <v>80</v>
      </c>
      <c r="D417" s="3"/>
      <c r="E417" s="3"/>
      <c r="F417" s="3"/>
    </row>
    <row r="418" spans="1:6" x14ac:dyDescent="0.25">
      <c r="A418" s="4"/>
      <c r="B418" s="7" t="s">
        <v>284</v>
      </c>
      <c r="C418" s="17" t="s">
        <v>80</v>
      </c>
      <c r="D418" s="3"/>
      <c r="E418" s="3"/>
      <c r="F418" s="34"/>
    </row>
    <row r="419" spans="1:6" x14ac:dyDescent="0.25">
      <c r="A419" s="4"/>
      <c r="B419" s="4" t="s">
        <v>285</v>
      </c>
      <c r="C419" s="22"/>
      <c r="D419" s="22"/>
      <c r="E419" s="34">
        <v>76615</v>
      </c>
      <c r="F419" s="34">
        <f>0+0+0</f>
        <v>0</v>
      </c>
    </row>
    <row r="420" spans="1:6" x14ac:dyDescent="0.25">
      <c r="A420" s="4"/>
      <c r="B420" s="7" t="s">
        <v>286</v>
      </c>
      <c r="C420" s="22"/>
      <c r="D420" s="22"/>
      <c r="E420" s="3"/>
      <c r="F420" s="3"/>
    </row>
    <row r="421" spans="1:6" x14ac:dyDescent="0.25">
      <c r="A421" s="4"/>
      <c r="B421" s="7" t="s">
        <v>318</v>
      </c>
      <c r="C421" s="17" t="s">
        <v>98</v>
      </c>
      <c r="D421" s="3"/>
      <c r="E421" s="22"/>
      <c r="F421" s="22"/>
    </row>
    <row r="422" spans="1:6" x14ac:dyDescent="0.25">
      <c r="A422" s="4"/>
      <c r="B422" s="7" t="s">
        <v>319</v>
      </c>
      <c r="C422" s="17" t="s">
        <v>98</v>
      </c>
      <c r="D422" s="3"/>
      <c r="E422" s="22"/>
      <c r="F422" s="22"/>
    </row>
    <row r="423" spans="1:6" x14ac:dyDescent="0.25">
      <c r="A423" s="4"/>
      <c r="B423" s="7" t="s">
        <v>320</v>
      </c>
      <c r="C423" s="17" t="s">
        <v>98</v>
      </c>
      <c r="D423" s="3"/>
      <c r="E423" s="22"/>
      <c r="F423" s="22"/>
    </row>
    <row r="424" spans="1:6" x14ac:dyDescent="0.25">
      <c r="A424" s="4"/>
      <c r="B424" s="7" t="s">
        <v>321</v>
      </c>
      <c r="C424" s="17" t="s">
        <v>98</v>
      </c>
      <c r="D424" s="3"/>
      <c r="E424" s="22"/>
      <c r="F424" s="22"/>
    </row>
    <row r="425" spans="1:6" x14ac:dyDescent="0.25">
      <c r="A425" s="4"/>
      <c r="B425" s="7" t="s">
        <v>287</v>
      </c>
      <c r="C425" s="17" t="s">
        <v>80</v>
      </c>
      <c r="D425" s="3"/>
      <c r="E425" s="34"/>
      <c r="F425" s="34"/>
    </row>
    <row r="426" spans="1:6" x14ac:dyDescent="0.25">
      <c r="A426" s="4"/>
      <c r="B426" s="7" t="s">
        <v>288</v>
      </c>
      <c r="C426" s="17" t="s">
        <v>98</v>
      </c>
      <c r="D426" s="3">
        <v>537</v>
      </c>
      <c r="E426" s="34"/>
      <c r="F426" s="34"/>
    </row>
    <row r="427" spans="1:6" x14ac:dyDescent="0.25">
      <c r="A427" s="4"/>
      <c r="B427" s="4" t="s">
        <v>81</v>
      </c>
      <c r="C427" s="22"/>
      <c r="D427" s="22"/>
      <c r="E427" s="34">
        <v>42090</v>
      </c>
      <c r="F427" s="34">
        <f>0+9618+0</f>
        <v>9618</v>
      </c>
    </row>
    <row r="428" spans="1:6" x14ac:dyDescent="0.25">
      <c r="A428" s="4"/>
      <c r="B428" s="4" t="s">
        <v>82</v>
      </c>
      <c r="C428" s="22"/>
      <c r="D428" s="22"/>
      <c r="E428" s="34">
        <v>410000</v>
      </c>
      <c r="F428" s="34">
        <f>25222.24+32993.11+27252.84</f>
        <v>85468.19</v>
      </c>
    </row>
    <row r="429" spans="1:6" x14ac:dyDescent="0.25">
      <c r="A429" s="4"/>
      <c r="B429" s="4" t="s">
        <v>83</v>
      </c>
      <c r="C429" s="22"/>
      <c r="D429" s="22"/>
      <c r="E429" s="34"/>
      <c r="F429" s="34"/>
    </row>
    <row r="430" spans="1:6" x14ac:dyDescent="0.25">
      <c r="A430" s="4"/>
      <c r="B430" s="4" t="s">
        <v>84</v>
      </c>
      <c r="C430" s="22"/>
      <c r="D430" s="22"/>
      <c r="E430" s="34"/>
      <c r="F430" s="34"/>
    </row>
    <row r="431" spans="1:6" x14ac:dyDescent="0.25">
      <c r="A431" s="4"/>
      <c r="B431" s="4" t="s">
        <v>85</v>
      </c>
      <c r="C431" s="22"/>
      <c r="D431" s="22"/>
      <c r="E431" s="34">
        <v>219625</v>
      </c>
      <c r="F431" s="34">
        <f>19362.34+19710.52+12852.93</f>
        <v>51925.79</v>
      </c>
    </row>
    <row r="432" spans="1:6" x14ac:dyDescent="0.25">
      <c r="A432" s="4"/>
      <c r="B432" s="4" t="s">
        <v>86</v>
      </c>
      <c r="C432" s="22"/>
      <c r="D432" s="22"/>
      <c r="E432" s="34"/>
      <c r="F432" s="34"/>
    </row>
    <row r="433" spans="1:7" x14ac:dyDescent="0.25">
      <c r="A433" s="4"/>
      <c r="B433" s="4" t="s">
        <v>87</v>
      </c>
      <c r="C433" s="22"/>
      <c r="D433" s="22"/>
      <c r="E433" s="34"/>
      <c r="F433" s="34"/>
    </row>
    <row r="434" spans="1:7" x14ac:dyDescent="0.25">
      <c r="A434" s="4"/>
      <c r="B434" s="5" t="s">
        <v>88</v>
      </c>
      <c r="C434" s="22"/>
      <c r="D434" s="22"/>
      <c r="E434" s="34"/>
      <c r="F434" s="34"/>
      <c r="G434" s="35"/>
    </row>
    <row r="435" spans="1:7" ht="15.75" thickBot="1" x14ac:dyDescent="0.3">
      <c r="A435" s="4"/>
      <c r="B435" s="5" t="s">
        <v>89</v>
      </c>
      <c r="C435" s="22"/>
      <c r="D435" s="22"/>
      <c r="E435" s="34">
        <v>2621600</v>
      </c>
      <c r="F435" s="54">
        <f>587510.67+819138.02+79695.2</f>
        <v>1486343.89</v>
      </c>
      <c r="G435" s="35"/>
    </row>
    <row r="436" spans="1:7" ht="15.75" customHeight="1" thickBot="1" x14ac:dyDescent="0.3">
      <c r="A436" s="60" t="s">
        <v>289</v>
      </c>
      <c r="B436" s="61"/>
      <c r="C436" s="61"/>
      <c r="D436" s="62"/>
      <c r="E436" s="52">
        <f>SUM(E299:E435)</f>
        <v>3939708</v>
      </c>
      <c r="F436" s="52">
        <f>SUM(F299:F435)</f>
        <v>1811597.5099999998</v>
      </c>
      <c r="G436" s="35"/>
    </row>
    <row r="437" spans="1:7" ht="15.75" thickBot="1" x14ac:dyDescent="0.3">
      <c r="A437" s="64" t="s">
        <v>3</v>
      </c>
      <c r="B437" s="64" t="s">
        <v>303</v>
      </c>
      <c r="C437" s="67" t="s">
        <v>4</v>
      </c>
      <c r="D437" s="68"/>
      <c r="E437" s="64" t="s">
        <v>5</v>
      </c>
      <c r="F437" s="64" t="s">
        <v>6</v>
      </c>
    </row>
    <row r="438" spans="1:7" ht="15.75" thickBot="1" x14ac:dyDescent="0.3">
      <c r="A438" s="65"/>
      <c r="B438" s="65"/>
      <c r="C438" s="67" t="s">
        <v>7</v>
      </c>
      <c r="D438" s="68"/>
      <c r="E438" s="65"/>
      <c r="F438" s="65"/>
    </row>
    <row r="439" spans="1:7" ht="15.75" thickBot="1" x14ac:dyDescent="0.3">
      <c r="A439" s="66"/>
      <c r="B439" s="66"/>
      <c r="C439" s="59" t="s">
        <v>8</v>
      </c>
      <c r="D439" s="59" t="s">
        <v>9</v>
      </c>
      <c r="E439" s="66"/>
      <c r="F439" s="66"/>
    </row>
    <row r="440" spans="1:7" ht="38.25" x14ac:dyDescent="0.25">
      <c r="A440" s="13" t="s">
        <v>290</v>
      </c>
      <c r="B440" s="13" t="s">
        <v>291</v>
      </c>
      <c r="C440" s="22"/>
      <c r="D440" s="22"/>
      <c r="E440" s="33">
        <v>300000</v>
      </c>
      <c r="F440" s="33">
        <f>16569.76+22558.16+15577.52</f>
        <v>54705.440000000002</v>
      </c>
    </row>
    <row r="441" spans="1:7" x14ac:dyDescent="0.25">
      <c r="A441" s="4"/>
      <c r="B441" s="4" t="s">
        <v>292</v>
      </c>
      <c r="C441" s="22"/>
      <c r="D441" s="22"/>
      <c r="E441" s="34">
        <v>795429</v>
      </c>
      <c r="F441" s="34">
        <f>84639.43+31667.15+82109.48</f>
        <v>198416.06</v>
      </c>
    </row>
    <row r="442" spans="1:7" x14ac:dyDescent="0.25">
      <c r="A442" s="4"/>
      <c r="B442" s="4" t="s">
        <v>293</v>
      </c>
      <c r="C442" s="22"/>
      <c r="D442" s="22"/>
      <c r="E442" s="34">
        <v>1524125</v>
      </c>
      <c r="F442" s="34">
        <f>130830.88+87605.11+124803.03</f>
        <v>343239.02</v>
      </c>
    </row>
    <row r="443" spans="1:7" x14ac:dyDescent="0.25">
      <c r="A443" s="4"/>
      <c r="B443" s="4" t="s">
        <v>294</v>
      </c>
      <c r="C443" s="22"/>
      <c r="D443" s="22"/>
      <c r="E443" s="34">
        <v>528304</v>
      </c>
      <c r="F443" s="34">
        <f>39811.5+39667.72+32139.94</f>
        <v>111619.16</v>
      </c>
    </row>
    <row r="444" spans="1:7" x14ac:dyDescent="0.25">
      <c r="A444" s="4"/>
      <c r="B444" s="4" t="s">
        <v>295</v>
      </c>
      <c r="C444" s="22"/>
      <c r="D444" s="22"/>
      <c r="E444" s="34">
        <v>182275</v>
      </c>
      <c r="F444" s="34">
        <f>14163.07+14476.73+16296.49</f>
        <v>44936.29</v>
      </c>
    </row>
    <row r="445" spans="1:7" x14ac:dyDescent="0.25">
      <c r="A445" s="4"/>
      <c r="B445" s="4" t="s">
        <v>296</v>
      </c>
      <c r="C445" s="22"/>
      <c r="D445" s="22"/>
      <c r="E445" s="34"/>
      <c r="F445" s="34"/>
    </row>
    <row r="446" spans="1:7" x14ac:dyDescent="0.25">
      <c r="A446" s="4"/>
      <c r="B446" s="4" t="s">
        <v>297</v>
      </c>
      <c r="C446" s="22"/>
      <c r="D446" s="22"/>
      <c r="E446" s="34">
        <v>2223030</v>
      </c>
      <c r="F446" s="34">
        <f>172817.77+160913.45+164784.68</f>
        <v>498515.89999999997</v>
      </c>
    </row>
    <row r="447" spans="1:7" x14ac:dyDescent="0.25">
      <c r="A447" s="4"/>
      <c r="B447" s="4" t="s">
        <v>298</v>
      </c>
      <c r="C447" s="22"/>
      <c r="D447" s="22"/>
      <c r="E447" s="34">
        <v>203821</v>
      </c>
      <c r="F447" s="34">
        <f>19204.76+15825.51+13601.46</f>
        <v>48631.729999999996</v>
      </c>
    </row>
    <row r="448" spans="1:7" x14ac:dyDescent="0.25">
      <c r="A448" s="4"/>
      <c r="B448" s="4" t="s">
        <v>299</v>
      </c>
      <c r="C448" s="22" t="s">
        <v>350</v>
      </c>
      <c r="D448" s="58">
        <v>8563</v>
      </c>
      <c r="E448" s="44">
        <v>522722</v>
      </c>
      <c r="F448" s="44">
        <f>37361.38+39433.05+35947.75</f>
        <v>112742.18</v>
      </c>
    </row>
    <row r="449" spans="1:6" x14ac:dyDescent="0.25">
      <c r="A449" s="4"/>
      <c r="B449" s="4" t="s">
        <v>300</v>
      </c>
      <c r="C449" s="22"/>
      <c r="D449" s="22" t="s">
        <v>353</v>
      </c>
      <c r="E449" s="34">
        <v>243165</v>
      </c>
      <c r="F449" s="34">
        <f>20785.04+25945.14+19897.16</f>
        <v>66627.34</v>
      </c>
    </row>
    <row r="450" spans="1:6" x14ac:dyDescent="0.25">
      <c r="A450" s="4"/>
      <c r="B450" s="5" t="s">
        <v>81</v>
      </c>
      <c r="C450" s="22"/>
      <c r="D450" s="22"/>
      <c r="E450" s="34">
        <v>540651</v>
      </c>
      <c r="F450" s="34">
        <f>39087.95+75424.28+46202.14</f>
        <v>160714.37</v>
      </c>
    </row>
    <row r="451" spans="1:6" x14ac:dyDescent="0.25">
      <c r="A451" s="4"/>
      <c r="B451" s="5" t="s">
        <v>82</v>
      </c>
      <c r="C451" s="22"/>
      <c r="D451" s="22"/>
      <c r="E451" s="34"/>
      <c r="F451" s="34"/>
    </row>
    <row r="452" spans="1:6" x14ac:dyDescent="0.25">
      <c r="A452" s="4"/>
      <c r="B452" s="5" t="s">
        <v>83</v>
      </c>
      <c r="C452" s="22"/>
      <c r="D452" s="22"/>
      <c r="E452" s="34"/>
      <c r="F452" s="34"/>
    </row>
    <row r="453" spans="1:6" x14ac:dyDescent="0.25">
      <c r="A453" s="4"/>
      <c r="B453" s="5" t="s">
        <v>84</v>
      </c>
      <c r="C453" s="22"/>
      <c r="D453" s="22"/>
      <c r="E453" s="34"/>
      <c r="F453" s="34"/>
    </row>
    <row r="454" spans="1:6" x14ac:dyDescent="0.25">
      <c r="A454" s="4"/>
      <c r="B454" s="5" t="s">
        <v>85</v>
      </c>
      <c r="C454" s="22"/>
      <c r="D454" s="22"/>
      <c r="E454" s="34">
        <v>1719459</v>
      </c>
      <c r="F454" s="34">
        <f>128618.35+136095.66+128340.37</f>
        <v>393054.38</v>
      </c>
    </row>
    <row r="455" spans="1:6" x14ac:dyDescent="0.25">
      <c r="A455" s="4"/>
      <c r="B455" s="5" t="s">
        <v>86</v>
      </c>
      <c r="C455" s="22"/>
      <c r="D455" s="22"/>
      <c r="E455" s="34"/>
      <c r="F455" s="34"/>
    </row>
    <row r="456" spans="1:6" x14ac:dyDescent="0.25">
      <c r="A456" s="4"/>
      <c r="B456" s="5" t="s">
        <v>87</v>
      </c>
      <c r="C456" s="22"/>
      <c r="D456" s="22"/>
      <c r="E456" s="34"/>
      <c r="F456" s="34"/>
    </row>
    <row r="457" spans="1:6" x14ac:dyDescent="0.25">
      <c r="A457" s="4"/>
      <c r="B457" s="5" t="s">
        <v>88</v>
      </c>
      <c r="C457" s="22"/>
      <c r="D457" s="22"/>
      <c r="E457" s="34">
        <v>324380</v>
      </c>
      <c r="F457" s="34">
        <f>20934.48+22546.09+13920.46</f>
        <v>57401.03</v>
      </c>
    </row>
    <row r="458" spans="1:6" ht="15.75" thickBot="1" x14ac:dyDescent="0.3">
      <c r="A458" s="4"/>
      <c r="B458" s="5" t="s">
        <v>89</v>
      </c>
      <c r="C458" s="22"/>
      <c r="D458" s="22"/>
      <c r="E458" s="34"/>
      <c r="F458" s="34"/>
    </row>
    <row r="459" spans="1:6" ht="15.75" customHeight="1" thickBot="1" x14ac:dyDescent="0.3">
      <c r="A459" s="60" t="s">
        <v>301</v>
      </c>
      <c r="B459" s="61"/>
      <c r="C459" s="61"/>
      <c r="D459" s="62"/>
      <c r="E459" s="53">
        <f>SUM(E440:E458)</f>
        <v>9107361</v>
      </c>
      <c r="F459" s="53">
        <f>SUM(F440:F458)</f>
        <v>2090602.9000000001</v>
      </c>
    </row>
    <row r="460" spans="1:6" ht="15.75" thickBot="1" x14ac:dyDescent="0.3">
      <c r="A460" s="60" t="s">
        <v>302</v>
      </c>
      <c r="B460" s="61"/>
      <c r="C460" s="61"/>
      <c r="D460" s="62"/>
      <c r="E460" s="52">
        <f>E94+E142+E241+E295+E436+E459</f>
        <v>51898076</v>
      </c>
      <c r="F460" s="52">
        <f>F94+F142+F241+F295+F436+F459</f>
        <v>9911260.5700000003</v>
      </c>
    </row>
    <row r="461" spans="1:6" x14ac:dyDescent="0.25">
      <c r="E461" s="35"/>
    </row>
    <row r="462" spans="1:6" x14ac:dyDescent="0.25">
      <c r="E462" s="56"/>
    </row>
  </sheetData>
  <mergeCells count="46">
    <mergeCell ref="F437:F439"/>
    <mergeCell ref="C438:D438"/>
    <mergeCell ref="A459:D459"/>
    <mergeCell ref="A460:D460"/>
    <mergeCell ref="B300:B301"/>
    <mergeCell ref="A436:D436"/>
    <mergeCell ref="A437:A439"/>
    <mergeCell ref="B437:B439"/>
    <mergeCell ref="C437:D437"/>
    <mergeCell ref="E437:E439"/>
    <mergeCell ref="F296:F298"/>
    <mergeCell ref="C297:D297"/>
    <mergeCell ref="A241:D241"/>
    <mergeCell ref="A242:A244"/>
    <mergeCell ref="B242:B244"/>
    <mergeCell ref="C242:D242"/>
    <mergeCell ref="E242:E244"/>
    <mergeCell ref="F242:F244"/>
    <mergeCell ref="C243:D243"/>
    <mergeCell ref="A295:D295"/>
    <mergeCell ref="A296:A298"/>
    <mergeCell ref="B296:B298"/>
    <mergeCell ref="C296:D296"/>
    <mergeCell ref="E296:E298"/>
    <mergeCell ref="F143:F145"/>
    <mergeCell ref="C144:D144"/>
    <mergeCell ref="A94:D94"/>
    <mergeCell ref="A95:A97"/>
    <mergeCell ref="B95:B97"/>
    <mergeCell ref="C95:D95"/>
    <mergeCell ref="E95:E97"/>
    <mergeCell ref="F95:F97"/>
    <mergeCell ref="C96:D96"/>
    <mergeCell ref="A142:D142"/>
    <mergeCell ref="A143:A145"/>
    <mergeCell ref="B143:B145"/>
    <mergeCell ref="C143:D143"/>
    <mergeCell ref="E143:E145"/>
    <mergeCell ref="A1:F1"/>
    <mergeCell ref="A2:F2"/>
    <mergeCell ref="A6:A8"/>
    <mergeCell ref="B6:B8"/>
    <mergeCell ref="C6:D6"/>
    <mergeCell ref="E6:E8"/>
    <mergeCell ref="F6:F8"/>
    <mergeCell ref="C7:D7"/>
  </mergeCells>
  <pageMargins left="0.511811024" right="0.511811024" top="0.78740157499999996" bottom="0.78740157499999996" header="0.31496062000000002" footer="0.31496062000000002"/>
  <pageSetup paperSize="9" scale="66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2"/>
  <sheetViews>
    <sheetView zoomScale="130" zoomScaleNormal="130" workbookViewId="0">
      <selection activeCell="B14" sqref="B14"/>
    </sheetView>
  </sheetViews>
  <sheetFormatPr defaultRowHeight="15" x14ac:dyDescent="0.25"/>
  <cols>
    <col min="1" max="1" width="14.140625" customWidth="1"/>
    <col min="2" max="2" width="54.7109375" customWidth="1"/>
    <col min="3" max="3" width="20" style="8" bestFit="1" customWidth="1"/>
    <col min="4" max="4" width="15.5703125" customWidth="1"/>
    <col min="5" max="6" width="17.85546875" customWidth="1"/>
    <col min="7" max="7" width="17.7109375" bestFit="1" customWidth="1"/>
  </cols>
  <sheetData>
    <row r="1" spans="1:6" x14ac:dyDescent="0.25">
      <c r="A1" s="69" t="s">
        <v>0</v>
      </c>
      <c r="B1" s="69"/>
      <c r="C1" s="69"/>
      <c r="D1" s="69"/>
      <c r="E1" s="69"/>
      <c r="F1" s="69"/>
    </row>
    <row r="2" spans="1:6" x14ac:dyDescent="0.25">
      <c r="A2" s="70" t="s">
        <v>355</v>
      </c>
      <c r="B2" s="70"/>
      <c r="C2" s="70"/>
      <c r="D2" s="70"/>
      <c r="E2" s="70"/>
      <c r="F2" s="70"/>
    </row>
    <row r="3" spans="1:6" x14ac:dyDescent="0.25">
      <c r="A3" s="1" t="s">
        <v>1</v>
      </c>
    </row>
    <row r="4" spans="1:6" x14ac:dyDescent="0.25">
      <c r="A4" s="1" t="s">
        <v>352</v>
      </c>
    </row>
    <row r="5" spans="1:6" ht="15.75" thickBot="1" x14ac:dyDescent="0.3">
      <c r="F5" s="2" t="s">
        <v>2</v>
      </c>
    </row>
    <row r="6" spans="1:6" ht="15.75" thickBot="1" x14ac:dyDescent="0.3">
      <c r="A6" s="64" t="s">
        <v>3</v>
      </c>
      <c r="B6" s="64" t="s">
        <v>303</v>
      </c>
      <c r="C6" s="67" t="s">
        <v>4</v>
      </c>
      <c r="D6" s="68"/>
      <c r="E6" s="64" t="s">
        <v>5</v>
      </c>
      <c r="F6" s="64" t="s">
        <v>6</v>
      </c>
    </row>
    <row r="7" spans="1:6" ht="15.75" thickBot="1" x14ac:dyDescent="0.3">
      <c r="A7" s="65"/>
      <c r="B7" s="65"/>
      <c r="C7" s="67" t="s">
        <v>7</v>
      </c>
      <c r="D7" s="68"/>
      <c r="E7" s="65"/>
      <c r="F7" s="65"/>
    </row>
    <row r="8" spans="1:6" ht="15.75" thickBot="1" x14ac:dyDescent="0.3">
      <c r="A8" s="66"/>
      <c r="B8" s="66"/>
      <c r="C8" s="55" t="s">
        <v>8</v>
      </c>
      <c r="D8" s="55" t="s">
        <v>9</v>
      </c>
      <c r="E8" s="66"/>
      <c r="F8" s="66"/>
    </row>
    <row r="9" spans="1:6" x14ac:dyDescent="0.25">
      <c r="A9" s="13" t="s">
        <v>10</v>
      </c>
      <c r="B9" s="10" t="s">
        <v>11</v>
      </c>
      <c r="C9" s="20"/>
      <c r="D9" s="20"/>
      <c r="E9" s="33">
        <v>2153060</v>
      </c>
      <c r="F9" s="33">
        <v>725698.73</v>
      </c>
    </row>
    <row r="10" spans="1:6" x14ac:dyDescent="0.25">
      <c r="A10" s="3"/>
      <c r="B10" s="11" t="s">
        <v>12</v>
      </c>
      <c r="C10" s="17" t="s">
        <v>14</v>
      </c>
      <c r="D10" s="17">
        <v>108608</v>
      </c>
      <c r="E10" s="34"/>
      <c r="F10" s="34"/>
    </row>
    <row r="11" spans="1:6" x14ac:dyDescent="0.25">
      <c r="A11" s="3"/>
      <c r="B11" s="11" t="s">
        <v>13</v>
      </c>
      <c r="C11" s="17" t="s">
        <v>14</v>
      </c>
      <c r="D11" s="17">
        <v>197230</v>
      </c>
      <c r="E11" s="34"/>
      <c r="F11" s="34"/>
    </row>
    <row r="12" spans="1:6" x14ac:dyDescent="0.25">
      <c r="A12" s="3"/>
      <c r="B12" s="10" t="s">
        <v>15</v>
      </c>
      <c r="C12" s="21"/>
      <c r="D12" s="21"/>
      <c r="E12" s="34">
        <v>1009298</v>
      </c>
      <c r="F12" s="34">
        <v>390790.09</v>
      </c>
    </row>
    <row r="13" spans="1:6" x14ac:dyDescent="0.25">
      <c r="A13" s="3"/>
      <c r="B13" s="11" t="s">
        <v>354</v>
      </c>
      <c r="C13" s="17" t="s">
        <v>14</v>
      </c>
      <c r="D13" s="17">
        <f>64970+52922+52692+41344+45112</f>
        <v>257040</v>
      </c>
      <c r="E13" s="34"/>
      <c r="F13" s="34"/>
    </row>
    <row r="14" spans="1:6" x14ac:dyDescent="0.25">
      <c r="A14" s="3"/>
      <c r="B14" s="11" t="s">
        <v>17</v>
      </c>
      <c r="C14" s="17" t="s">
        <v>14</v>
      </c>
      <c r="D14" s="17"/>
      <c r="E14" s="34"/>
      <c r="F14" s="34"/>
    </row>
    <row r="15" spans="1:6" x14ac:dyDescent="0.25">
      <c r="A15" s="3"/>
      <c r="B15" s="11" t="s">
        <v>18</v>
      </c>
      <c r="C15" s="17" t="s">
        <v>19</v>
      </c>
      <c r="D15" s="17"/>
      <c r="E15" s="34"/>
      <c r="F15" s="34"/>
    </row>
    <row r="16" spans="1:6" x14ac:dyDescent="0.25">
      <c r="A16" s="3"/>
      <c r="B16" s="10" t="s">
        <v>20</v>
      </c>
      <c r="C16" s="21"/>
      <c r="D16" s="21"/>
      <c r="E16" s="34"/>
      <c r="F16" s="34"/>
    </row>
    <row r="17" spans="1:6" x14ac:dyDescent="0.25">
      <c r="A17" s="3"/>
      <c r="B17" s="11" t="s">
        <v>21</v>
      </c>
      <c r="C17" s="17" t="s">
        <v>14</v>
      </c>
      <c r="D17" s="17"/>
      <c r="E17" s="34"/>
      <c r="F17" s="34"/>
    </row>
    <row r="18" spans="1:6" x14ac:dyDescent="0.25">
      <c r="A18" s="3"/>
      <c r="B18" s="11" t="s">
        <v>22</v>
      </c>
      <c r="C18" s="17" t="s">
        <v>19</v>
      </c>
      <c r="D18" s="17"/>
      <c r="E18" s="34"/>
      <c r="F18" s="34"/>
    </row>
    <row r="19" spans="1:6" x14ac:dyDescent="0.25">
      <c r="A19" s="3"/>
      <c r="B19" s="10" t="s">
        <v>23</v>
      </c>
      <c r="C19" s="21"/>
      <c r="D19" s="21"/>
      <c r="E19" s="34">
        <v>26250</v>
      </c>
      <c r="F19" s="34">
        <v>6999.13</v>
      </c>
    </row>
    <row r="20" spans="1:6" x14ac:dyDescent="0.25">
      <c r="A20" s="3"/>
      <c r="B20" s="11" t="s">
        <v>24</v>
      </c>
      <c r="C20" s="17" t="s">
        <v>14</v>
      </c>
      <c r="D20" s="17"/>
      <c r="E20" s="34"/>
      <c r="F20" s="34"/>
    </row>
    <row r="21" spans="1:6" x14ac:dyDescent="0.25">
      <c r="A21" s="3"/>
      <c r="B21" s="11" t="s">
        <v>25</v>
      </c>
      <c r="C21" s="17" t="s">
        <v>14</v>
      </c>
      <c r="D21" s="17">
        <f>42312</f>
        <v>42312</v>
      </c>
      <c r="E21" s="34"/>
      <c r="F21" s="34"/>
    </row>
    <row r="22" spans="1:6" x14ac:dyDescent="0.25">
      <c r="A22" s="3"/>
      <c r="B22" s="11" t="s">
        <v>26</v>
      </c>
      <c r="C22" s="17" t="s">
        <v>14</v>
      </c>
      <c r="D22" s="17"/>
      <c r="E22" s="34"/>
      <c r="F22" s="34"/>
    </row>
    <row r="23" spans="1:6" x14ac:dyDescent="0.25">
      <c r="A23" s="3"/>
      <c r="B23" s="11" t="s">
        <v>27</v>
      </c>
      <c r="C23" s="17" t="s">
        <v>14</v>
      </c>
      <c r="D23" s="17"/>
      <c r="E23" s="34"/>
      <c r="F23" s="34"/>
    </row>
    <row r="24" spans="1:6" x14ac:dyDescent="0.25">
      <c r="A24" s="3"/>
      <c r="B24" s="10" t="s">
        <v>28</v>
      </c>
      <c r="C24" s="21"/>
      <c r="D24" s="21"/>
      <c r="E24" s="34">
        <v>313504</v>
      </c>
      <c r="F24" s="34">
        <v>87100.59</v>
      </c>
    </row>
    <row r="25" spans="1:6" x14ac:dyDescent="0.25">
      <c r="A25" s="3"/>
      <c r="B25" s="11" t="s">
        <v>29</v>
      </c>
      <c r="C25" s="21"/>
      <c r="D25" s="21"/>
      <c r="E25" s="34"/>
      <c r="F25" s="34"/>
    </row>
    <row r="26" spans="1:6" x14ac:dyDescent="0.25">
      <c r="A26" s="3"/>
      <c r="B26" s="11" t="s">
        <v>30</v>
      </c>
      <c r="C26" s="17" t="s">
        <v>14</v>
      </c>
      <c r="D26" s="17">
        <v>199476</v>
      </c>
      <c r="E26" s="34"/>
      <c r="F26" s="34"/>
    </row>
    <row r="27" spans="1:6" x14ac:dyDescent="0.25">
      <c r="A27" s="3"/>
      <c r="B27" s="11" t="s">
        <v>31</v>
      </c>
      <c r="C27" s="17" t="s">
        <v>14</v>
      </c>
      <c r="D27" s="17"/>
      <c r="E27" s="34"/>
      <c r="F27" s="34"/>
    </row>
    <row r="28" spans="1:6" x14ac:dyDescent="0.25">
      <c r="A28" s="3"/>
      <c r="B28" s="11" t="s">
        <v>32</v>
      </c>
      <c r="C28" s="17" t="s">
        <v>43</v>
      </c>
      <c r="D28" s="17"/>
      <c r="E28" s="34"/>
      <c r="F28" s="34"/>
    </row>
    <row r="29" spans="1:6" x14ac:dyDescent="0.25">
      <c r="A29" s="3"/>
      <c r="B29" s="11" t="s">
        <v>33</v>
      </c>
      <c r="C29" s="21"/>
      <c r="D29" s="21"/>
      <c r="E29" s="34"/>
      <c r="F29" s="34"/>
    </row>
    <row r="30" spans="1:6" x14ac:dyDescent="0.25">
      <c r="A30" s="3"/>
      <c r="B30" s="11" t="s">
        <v>34</v>
      </c>
      <c r="C30" s="17" t="s">
        <v>14</v>
      </c>
      <c r="D30" s="17">
        <v>254523</v>
      </c>
      <c r="E30" s="34"/>
      <c r="F30" s="34"/>
    </row>
    <row r="31" spans="1:6" x14ac:dyDescent="0.25">
      <c r="A31" s="3"/>
      <c r="B31" s="11" t="s">
        <v>35</v>
      </c>
      <c r="C31" s="17" t="s">
        <v>14</v>
      </c>
      <c r="D31" s="17"/>
      <c r="E31" s="34"/>
      <c r="F31" s="34"/>
    </row>
    <row r="32" spans="1:6" x14ac:dyDescent="0.25">
      <c r="A32" s="3"/>
      <c r="B32" s="11" t="s">
        <v>36</v>
      </c>
      <c r="C32" s="17" t="s">
        <v>43</v>
      </c>
      <c r="D32" s="17"/>
      <c r="E32" s="34"/>
      <c r="F32" s="34"/>
    </row>
    <row r="33" spans="1:6" x14ac:dyDescent="0.25">
      <c r="A33" s="3"/>
      <c r="B33" s="11" t="s">
        <v>37</v>
      </c>
      <c r="C33" s="21"/>
      <c r="D33" s="21"/>
      <c r="E33" s="34"/>
      <c r="F33" s="34"/>
    </row>
    <row r="34" spans="1:6" x14ac:dyDescent="0.25">
      <c r="A34" s="3"/>
      <c r="B34" s="11" t="s">
        <v>38</v>
      </c>
      <c r="C34" s="17" t="s">
        <v>14</v>
      </c>
      <c r="D34" s="17"/>
      <c r="E34" s="34"/>
      <c r="F34" s="34"/>
    </row>
    <row r="35" spans="1:6" x14ac:dyDescent="0.25">
      <c r="A35" s="3"/>
      <c r="B35" s="11" t="s">
        <v>39</v>
      </c>
      <c r="C35" s="17" t="s">
        <v>14</v>
      </c>
      <c r="D35" s="17">
        <v>1260</v>
      </c>
      <c r="E35" s="34"/>
      <c r="F35" s="34"/>
    </row>
    <row r="36" spans="1:6" x14ac:dyDescent="0.25">
      <c r="A36" s="3"/>
      <c r="B36" s="11" t="s">
        <v>40</v>
      </c>
      <c r="C36" s="17" t="s">
        <v>14</v>
      </c>
      <c r="D36" s="17"/>
      <c r="E36" s="34"/>
      <c r="F36" s="34"/>
    </row>
    <row r="37" spans="1:6" x14ac:dyDescent="0.25">
      <c r="A37" s="3"/>
      <c r="B37" s="11" t="s">
        <v>41</v>
      </c>
      <c r="C37" s="17" t="s">
        <v>43</v>
      </c>
      <c r="D37" s="17"/>
      <c r="E37" s="34"/>
      <c r="F37" s="34"/>
    </row>
    <row r="38" spans="1:6" x14ac:dyDescent="0.25">
      <c r="A38" s="3"/>
      <c r="B38" s="11" t="s">
        <v>42</v>
      </c>
      <c r="C38" s="17" t="s">
        <v>14</v>
      </c>
      <c r="D38" s="17"/>
      <c r="E38" s="34"/>
      <c r="F38" s="34"/>
    </row>
    <row r="39" spans="1:6" x14ac:dyDescent="0.25">
      <c r="A39" s="3"/>
      <c r="B39" s="10" t="s">
        <v>44</v>
      </c>
      <c r="C39" s="21"/>
      <c r="D39" s="21"/>
      <c r="E39" s="44">
        <v>270401</v>
      </c>
      <c r="F39" s="44">
        <v>93721.279999999999</v>
      </c>
    </row>
    <row r="40" spans="1:6" x14ac:dyDescent="0.25">
      <c r="A40" s="3"/>
      <c r="B40" s="11" t="s">
        <v>45</v>
      </c>
      <c r="C40" s="17" t="s">
        <v>14</v>
      </c>
      <c r="D40" s="17">
        <v>27892</v>
      </c>
      <c r="E40" s="34"/>
      <c r="F40" s="34"/>
    </row>
    <row r="41" spans="1:6" x14ac:dyDescent="0.25">
      <c r="A41" s="3"/>
      <c r="B41" s="11" t="s">
        <v>46</v>
      </c>
      <c r="C41" s="17" t="s">
        <v>14</v>
      </c>
      <c r="D41" s="17">
        <v>80</v>
      </c>
      <c r="E41" s="34"/>
      <c r="F41" s="34"/>
    </row>
    <row r="42" spans="1:6" x14ac:dyDescent="0.25">
      <c r="A42" s="3"/>
      <c r="B42" s="11" t="s">
        <v>47</v>
      </c>
      <c r="C42" s="17" t="s">
        <v>43</v>
      </c>
      <c r="D42" s="17"/>
      <c r="E42" s="34"/>
      <c r="F42" s="34"/>
    </row>
    <row r="43" spans="1:6" x14ac:dyDescent="0.25">
      <c r="A43" s="3"/>
      <c r="B43" s="10" t="s">
        <v>48</v>
      </c>
      <c r="C43" s="21"/>
      <c r="D43" s="21"/>
      <c r="E43" s="34">
        <v>186735</v>
      </c>
      <c r="F43" s="34">
        <v>106.08</v>
      </c>
    </row>
    <row r="44" spans="1:6" x14ac:dyDescent="0.25">
      <c r="A44" s="3"/>
      <c r="B44" s="11" t="s">
        <v>49</v>
      </c>
      <c r="C44" s="21"/>
      <c r="D44" s="21"/>
      <c r="E44" s="34"/>
      <c r="F44" s="34"/>
    </row>
    <row r="45" spans="1:6" x14ac:dyDescent="0.25">
      <c r="A45" s="3"/>
      <c r="B45" s="11" t="s">
        <v>50</v>
      </c>
      <c r="C45" s="17" t="s">
        <v>14</v>
      </c>
      <c r="D45" s="17"/>
      <c r="E45" s="34"/>
      <c r="F45" s="34"/>
    </row>
    <row r="46" spans="1:6" x14ac:dyDescent="0.25">
      <c r="A46" s="3"/>
      <c r="B46" s="11" t="s">
        <v>51</v>
      </c>
      <c r="C46" s="17" t="s">
        <v>43</v>
      </c>
      <c r="D46" s="17"/>
      <c r="E46" s="34"/>
      <c r="F46" s="34"/>
    </row>
    <row r="47" spans="1:6" x14ac:dyDescent="0.25">
      <c r="A47" s="3"/>
      <c r="B47" s="11" t="s">
        <v>52</v>
      </c>
      <c r="C47" s="17" t="s">
        <v>43</v>
      </c>
      <c r="D47" s="17"/>
      <c r="E47" s="34"/>
      <c r="F47" s="34"/>
    </row>
    <row r="48" spans="1:6" x14ac:dyDescent="0.25">
      <c r="A48" s="3"/>
      <c r="B48" s="11" t="s">
        <v>53</v>
      </c>
      <c r="C48" s="17" t="s">
        <v>14</v>
      </c>
      <c r="D48" s="17"/>
      <c r="E48" s="34"/>
      <c r="F48" s="34"/>
    </row>
    <row r="49" spans="1:6" x14ac:dyDescent="0.25">
      <c r="A49" s="3"/>
      <c r="B49" s="11" t="s">
        <v>54</v>
      </c>
      <c r="C49" s="17" t="s">
        <v>43</v>
      </c>
      <c r="D49" s="17"/>
      <c r="E49" s="34"/>
      <c r="F49" s="34"/>
    </row>
    <row r="50" spans="1:6" x14ac:dyDescent="0.25">
      <c r="A50" s="3"/>
      <c r="B50" s="11" t="s">
        <v>55</v>
      </c>
      <c r="C50" s="17" t="s">
        <v>80</v>
      </c>
      <c r="D50" s="17"/>
      <c r="E50" s="34"/>
      <c r="F50" s="34"/>
    </row>
    <row r="51" spans="1:6" x14ac:dyDescent="0.25">
      <c r="A51" s="3"/>
      <c r="B51" s="11" t="s">
        <v>56</v>
      </c>
      <c r="C51" s="17" t="s">
        <v>80</v>
      </c>
      <c r="D51" s="17"/>
      <c r="E51" s="34"/>
      <c r="F51" s="34"/>
    </row>
    <row r="52" spans="1:6" x14ac:dyDescent="0.25">
      <c r="A52" s="3"/>
      <c r="B52" s="11" t="s">
        <v>57</v>
      </c>
      <c r="C52" s="21"/>
      <c r="D52" s="21"/>
      <c r="E52" s="34"/>
      <c r="F52" s="34"/>
    </row>
    <row r="53" spans="1:6" x14ac:dyDescent="0.25">
      <c r="A53" s="3"/>
      <c r="B53" s="11" t="s">
        <v>58</v>
      </c>
      <c r="C53" s="17" t="s">
        <v>43</v>
      </c>
      <c r="D53" s="17"/>
      <c r="E53" s="34"/>
      <c r="F53" s="34"/>
    </row>
    <row r="54" spans="1:6" x14ac:dyDescent="0.25">
      <c r="A54" s="3"/>
      <c r="B54" s="11" t="s">
        <v>59</v>
      </c>
      <c r="C54" s="17" t="s">
        <v>14</v>
      </c>
      <c r="D54" s="17"/>
      <c r="E54" s="34"/>
      <c r="F54" s="34"/>
    </row>
    <row r="55" spans="1:6" x14ac:dyDescent="0.25">
      <c r="A55" s="3"/>
      <c r="B55" s="11" t="s">
        <v>60</v>
      </c>
      <c r="C55" s="17" t="s">
        <v>43</v>
      </c>
      <c r="D55" s="17"/>
      <c r="E55" s="34"/>
      <c r="F55" s="34"/>
    </row>
    <row r="56" spans="1:6" x14ac:dyDescent="0.25">
      <c r="A56" s="3"/>
      <c r="B56" s="11" t="s">
        <v>61</v>
      </c>
      <c r="C56" s="17" t="s">
        <v>43</v>
      </c>
      <c r="D56" s="17"/>
      <c r="E56" s="34"/>
      <c r="F56" s="34"/>
    </row>
    <row r="57" spans="1:6" x14ac:dyDescent="0.25">
      <c r="A57" s="3"/>
      <c r="B57" s="11" t="s">
        <v>62</v>
      </c>
      <c r="C57" s="17" t="s">
        <v>14</v>
      </c>
      <c r="D57" s="17"/>
      <c r="E57" s="34"/>
      <c r="F57" s="34"/>
    </row>
    <row r="58" spans="1:6" x14ac:dyDescent="0.25">
      <c r="A58" s="3"/>
      <c r="B58" s="11" t="s">
        <v>63</v>
      </c>
      <c r="C58" s="17" t="s">
        <v>43</v>
      </c>
      <c r="D58" s="17"/>
      <c r="E58" s="34"/>
      <c r="F58" s="34"/>
    </row>
    <row r="59" spans="1:6" x14ac:dyDescent="0.25">
      <c r="A59" s="3"/>
      <c r="B59" s="11" t="s">
        <v>64</v>
      </c>
      <c r="C59" s="17" t="s">
        <v>80</v>
      </c>
      <c r="D59" s="17"/>
      <c r="E59" s="34"/>
      <c r="F59" s="34"/>
    </row>
    <row r="60" spans="1:6" x14ac:dyDescent="0.25">
      <c r="A60" s="3"/>
      <c r="B60" s="11" t="s">
        <v>65</v>
      </c>
      <c r="C60" s="17" t="s">
        <v>80</v>
      </c>
      <c r="D60" s="17"/>
      <c r="E60" s="34"/>
      <c r="F60" s="34"/>
    </row>
    <row r="61" spans="1:6" x14ac:dyDescent="0.25">
      <c r="A61" s="3"/>
      <c r="B61" s="11" t="s">
        <v>66</v>
      </c>
      <c r="C61" s="21"/>
      <c r="D61" s="21"/>
      <c r="E61" s="34"/>
      <c r="F61" s="34"/>
    </row>
    <row r="62" spans="1:6" x14ac:dyDescent="0.25">
      <c r="A62" s="3"/>
      <c r="B62" s="11" t="s">
        <v>67</v>
      </c>
      <c r="C62" s="17" t="s">
        <v>14</v>
      </c>
      <c r="D62" s="17"/>
      <c r="E62" s="34"/>
      <c r="F62" s="34"/>
    </row>
    <row r="63" spans="1:6" x14ac:dyDescent="0.25">
      <c r="A63" s="3"/>
      <c r="B63" s="11" t="s">
        <v>68</v>
      </c>
      <c r="C63" s="17" t="s">
        <v>43</v>
      </c>
      <c r="D63" s="17"/>
      <c r="E63" s="34"/>
      <c r="F63" s="34"/>
    </row>
    <row r="64" spans="1:6" x14ac:dyDescent="0.25">
      <c r="A64" s="3"/>
      <c r="B64" s="11" t="s">
        <v>69</v>
      </c>
      <c r="C64" s="17" t="s">
        <v>43</v>
      </c>
      <c r="D64" s="17"/>
      <c r="E64" s="34"/>
      <c r="F64" s="34"/>
    </row>
    <row r="65" spans="1:6" x14ac:dyDescent="0.25">
      <c r="A65" s="3"/>
      <c r="B65" s="11" t="s">
        <v>70</v>
      </c>
      <c r="C65" s="17" t="s">
        <v>14</v>
      </c>
      <c r="D65" s="17"/>
      <c r="E65" s="34"/>
      <c r="F65" s="34"/>
    </row>
    <row r="66" spans="1:6" x14ac:dyDescent="0.25">
      <c r="A66" s="3"/>
      <c r="B66" s="11" t="s">
        <v>71</v>
      </c>
      <c r="C66" s="17" t="s">
        <v>43</v>
      </c>
      <c r="D66" s="17"/>
      <c r="E66" s="34"/>
      <c r="F66" s="34"/>
    </row>
    <row r="67" spans="1:6" x14ac:dyDescent="0.25">
      <c r="A67" s="3"/>
      <c r="B67" s="11" t="s">
        <v>72</v>
      </c>
      <c r="C67" s="17" t="s">
        <v>80</v>
      </c>
      <c r="D67" s="17"/>
      <c r="E67" s="34"/>
      <c r="F67" s="34"/>
    </row>
    <row r="68" spans="1:6" x14ac:dyDescent="0.25">
      <c r="A68" s="3"/>
      <c r="B68" s="11" t="s">
        <v>73</v>
      </c>
      <c r="C68" s="17" t="s">
        <v>80</v>
      </c>
      <c r="D68" s="17"/>
      <c r="E68" s="34"/>
      <c r="F68" s="34"/>
    </row>
    <row r="69" spans="1:6" x14ac:dyDescent="0.25">
      <c r="A69" s="3"/>
      <c r="B69" s="11" t="s">
        <v>74</v>
      </c>
      <c r="C69" s="17" t="s">
        <v>80</v>
      </c>
      <c r="D69" s="17"/>
      <c r="E69" s="34"/>
      <c r="F69" s="34"/>
    </row>
    <row r="70" spans="1:6" x14ac:dyDescent="0.25">
      <c r="A70" s="3"/>
      <c r="B70" s="11" t="s">
        <v>75</v>
      </c>
      <c r="C70" s="21"/>
      <c r="D70" s="21"/>
      <c r="E70" s="34"/>
      <c r="F70" s="34"/>
    </row>
    <row r="71" spans="1:6" ht="25.5" x14ac:dyDescent="0.25">
      <c r="A71" s="3"/>
      <c r="B71" s="11" t="s">
        <v>76</v>
      </c>
      <c r="C71" s="24" t="s">
        <v>322</v>
      </c>
      <c r="D71" s="19"/>
      <c r="E71" s="34"/>
      <c r="F71" s="34"/>
    </row>
    <row r="72" spans="1:6" ht="28.5" customHeight="1" x14ac:dyDescent="0.25">
      <c r="A72" s="3"/>
      <c r="B72" s="11"/>
      <c r="C72" s="24" t="s">
        <v>323</v>
      </c>
      <c r="D72" s="19"/>
      <c r="E72" s="34"/>
      <c r="F72" s="34"/>
    </row>
    <row r="73" spans="1:6" x14ac:dyDescent="0.25">
      <c r="A73" s="3"/>
      <c r="B73" s="11" t="s">
        <v>77</v>
      </c>
      <c r="C73" s="17" t="s">
        <v>324</v>
      </c>
      <c r="D73" s="19"/>
      <c r="E73" s="34"/>
      <c r="F73" s="34"/>
    </row>
    <row r="74" spans="1:6" ht="25.5" x14ac:dyDescent="0.25">
      <c r="A74" s="3"/>
      <c r="B74" s="11"/>
      <c r="C74" s="17" t="s">
        <v>325</v>
      </c>
      <c r="D74" s="19"/>
      <c r="E74" s="34"/>
      <c r="F74" s="34"/>
    </row>
    <row r="75" spans="1:6" x14ac:dyDescent="0.25">
      <c r="A75" s="3"/>
      <c r="B75" s="11" t="s">
        <v>78</v>
      </c>
      <c r="C75" s="17" t="s">
        <v>326</v>
      </c>
      <c r="D75" s="19"/>
      <c r="E75" s="34"/>
      <c r="F75" s="34"/>
    </row>
    <row r="76" spans="1:6" ht="25.5" x14ac:dyDescent="0.25">
      <c r="A76" s="3"/>
      <c r="B76" s="11"/>
      <c r="C76" s="17" t="s">
        <v>327</v>
      </c>
      <c r="D76" s="19"/>
      <c r="E76" s="34"/>
      <c r="F76" s="34"/>
    </row>
    <row r="77" spans="1:6" x14ac:dyDescent="0.25">
      <c r="A77" s="3"/>
      <c r="B77" s="11" t="s">
        <v>79</v>
      </c>
      <c r="C77" s="17" t="s">
        <v>328</v>
      </c>
      <c r="D77" s="19"/>
      <c r="E77" s="34"/>
      <c r="F77" s="34"/>
    </row>
    <row r="78" spans="1:6" ht="25.5" x14ac:dyDescent="0.25">
      <c r="A78" s="3"/>
      <c r="B78" s="11"/>
      <c r="C78" s="17" t="s">
        <v>329</v>
      </c>
      <c r="D78" s="19"/>
      <c r="E78" s="34"/>
      <c r="F78" s="34"/>
    </row>
    <row r="79" spans="1:6" ht="38.25" x14ac:dyDescent="0.25">
      <c r="A79" s="3"/>
      <c r="B79" s="11"/>
      <c r="C79" s="17" t="s">
        <v>330</v>
      </c>
      <c r="D79" s="19"/>
      <c r="E79" s="34"/>
      <c r="F79" s="34"/>
    </row>
    <row r="80" spans="1:6" x14ac:dyDescent="0.25">
      <c r="A80" s="3"/>
      <c r="B80" s="11"/>
      <c r="C80" s="17" t="s">
        <v>331</v>
      </c>
      <c r="D80" s="19"/>
      <c r="E80" s="34"/>
      <c r="F80" s="34"/>
    </row>
    <row r="81" spans="1:6" ht="25.5" x14ac:dyDescent="0.25">
      <c r="A81" s="3"/>
      <c r="B81" s="11"/>
      <c r="C81" s="17" t="s">
        <v>332</v>
      </c>
      <c r="D81" s="19"/>
      <c r="E81" s="34"/>
      <c r="F81" s="34"/>
    </row>
    <row r="82" spans="1:6" ht="38.25" x14ac:dyDescent="0.25">
      <c r="A82" s="3"/>
      <c r="B82" s="11"/>
      <c r="C82" s="17" t="s">
        <v>333</v>
      </c>
      <c r="D82" s="19"/>
      <c r="E82" s="34"/>
      <c r="F82" s="34"/>
    </row>
    <row r="83" spans="1:6" x14ac:dyDescent="0.25">
      <c r="A83" s="3"/>
      <c r="B83" s="11"/>
      <c r="C83" s="17" t="s">
        <v>334</v>
      </c>
      <c r="D83" s="19"/>
      <c r="E83" s="34"/>
      <c r="F83" s="34"/>
    </row>
    <row r="84" spans="1:6" x14ac:dyDescent="0.25">
      <c r="A84" s="3"/>
      <c r="B84" s="25" t="s">
        <v>335</v>
      </c>
      <c r="C84" s="17" t="s">
        <v>336</v>
      </c>
      <c r="D84" s="19"/>
      <c r="E84" s="22"/>
      <c r="F84" s="22"/>
    </row>
    <row r="85" spans="1:6" x14ac:dyDescent="0.25">
      <c r="A85" s="3"/>
      <c r="B85" s="10" t="s">
        <v>81</v>
      </c>
      <c r="C85" s="22"/>
      <c r="D85" s="22"/>
      <c r="E85" s="34">
        <v>95104</v>
      </c>
      <c r="F85" s="34">
        <v>2572</v>
      </c>
    </row>
    <row r="86" spans="1:6" x14ac:dyDescent="0.25">
      <c r="A86" s="3"/>
      <c r="B86" s="10" t="s">
        <v>82</v>
      </c>
      <c r="C86" s="22"/>
      <c r="D86" s="22"/>
      <c r="E86" s="34">
        <v>1354025</v>
      </c>
      <c r="F86" s="34">
        <v>752911.95</v>
      </c>
    </row>
    <row r="87" spans="1:6" x14ac:dyDescent="0.25">
      <c r="A87" s="3"/>
      <c r="B87" s="10" t="s">
        <v>83</v>
      </c>
      <c r="C87" s="22"/>
      <c r="D87" s="22"/>
      <c r="E87" s="34"/>
      <c r="F87" s="34"/>
    </row>
    <row r="88" spans="1:6" x14ac:dyDescent="0.25">
      <c r="A88" s="3"/>
      <c r="B88" s="10" t="s">
        <v>84</v>
      </c>
      <c r="C88" s="22"/>
      <c r="D88" s="22"/>
      <c r="E88" s="34"/>
      <c r="F88" s="34"/>
    </row>
    <row r="89" spans="1:6" x14ac:dyDescent="0.25">
      <c r="A89" s="3"/>
      <c r="B89" s="10" t="s">
        <v>85</v>
      </c>
      <c r="C89" s="22"/>
      <c r="D89" s="22"/>
      <c r="E89" s="34">
        <v>416307</v>
      </c>
      <c r="F89" s="34">
        <v>195456.55</v>
      </c>
    </row>
    <row r="90" spans="1:6" x14ac:dyDescent="0.25">
      <c r="A90" s="3"/>
      <c r="B90" s="10" t="s">
        <v>86</v>
      </c>
      <c r="C90" s="22"/>
      <c r="D90" s="22"/>
      <c r="E90" s="34"/>
      <c r="F90" s="34"/>
    </row>
    <row r="91" spans="1:6" x14ac:dyDescent="0.25">
      <c r="A91" s="3"/>
      <c r="B91" s="10" t="s">
        <v>87</v>
      </c>
      <c r="C91" s="22"/>
      <c r="D91" s="22"/>
      <c r="E91" s="34"/>
      <c r="F91" s="34"/>
    </row>
    <row r="92" spans="1:6" x14ac:dyDescent="0.25">
      <c r="A92" s="3"/>
      <c r="B92" s="10" t="s">
        <v>88</v>
      </c>
      <c r="C92" s="22"/>
      <c r="D92" s="22"/>
      <c r="E92" s="34"/>
      <c r="F92" s="34"/>
    </row>
    <row r="93" spans="1:6" ht="15.75" thickBot="1" x14ac:dyDescent="0.3">
      <c r="A93" s="3"/>
      <c r="B93" s="10" t="s">
        <v>89</v>
      </c>
      <c r="C93" s="22"/>
      <c r="D93" s="22"/>
      <c r="E93" s="34">
        <v>2210000</v>
      </c>
      <c r="F93" s="34">
        <v>249580.49</v>
      </c>
    </row>
    <row r="94" spans="1:6" ht="15.75" customHeight="1" thickBot="1" x14ac:dyDescent="0.3">
      <c r="A94" s="60" t="s">
        <v>90</v>
      </c>
      <c r="B94" s="61"/>
      <c r="C94" s="61"/>
      <c r="D94" s="62"/>
      <c r="E94" s="52">
        <f>SUM(E9:E93)</f>
        <v>8034684</v>
      </c>
      <c r="F94" s="52">
        <f>SUM(F9:F93)</f>
        <v>2504936.8899999997</v>
      </c>
    </row>
    <row r="95" spans="1:6" ht="15.75" thickBot="1" x14ac:dyDescent="0.3">
      <c r="A95" s="64" t="s">
        <v>3</v>
      </c>
      <c r="B95" s="64" t="s">
        <v>303</v>
      </c>
      <c r="C95" s="67" t="s">
        <v>4</v>
      </c>
      <c r="D95" s="68"/>
      <c r="E95" s="64" t="s">
        <v>5</v>
      </c>
      <c r="F95" s="64" t="s">
        <v>6</v>
      </c>
    </row>
    <row r="96" spans="1:6" ht="15.75" thickBot="1" x14ac:dyDescent="0.3">
      <c r="A96" s="65"/>
      <c r="B96" s="65"/>
      <c r="C96" s="67" t="s">
        <v>7</v>
      </c>
      <c r="D96" s="68"/>
      <c r="E96" s="65"/>
      <c r="F96" s="65"/>
    </row>
    <row r="97" spans="1:6" ht="15.75" thickBot="1" x14ac:dyDescent="0.3">
      <c r="A97" s="66"/>
      <c r="B97" s="66"/>
      <c r="C97" s="55" t="s">
        <v>8</v>
      </c>
      <c r="D97" s="55" t="s">
        <v>9</v>
      </c>
      <c r="E97" s="66"/>
      <c r="F97" s="66"/>
    </row>
    <row r="98" spans="1:6" x14ac:dyDescent="0.25">
      <c r="A98" s="13" t="s">
        <v>91</v>
      </c>
      <c r="B98" s="5" t="s">
        <v>92</v>
      </c>
      <c r="C98" s="22"/>
      <c r="D98" s="22"/>
      <c r="E98" s="43">
        <v>3238730</v>
      </c>
      <c r="F98" s="48">
        <v>356418.62</v>
      </c>
    </row>
    <row r="99" spans="1:6" x14ac:dyDescent="0.25">
      <c r="A99" s="4"/>
      <c r="B99" s="6" t="s">
        <v>93</v>
      </c>
      <c r="C99" s="18" t="s">
        <v>97</v>
      </c>
      <c r="D99" s="7"/>
      <c r="E99" s="43"/>
      <c r="F99" s="44"/>
    </row>
    <row r="100" spans="1:6" x14ac:dyDescent="0.25">
      <c r="A100" s="4"/>
      <c r="B100" s="6" t="s">
        <v>94</v>
      </c>
      <c r="C100" s="18" t="s">
        <v>98</v>
      </c>
      <c r="D100" s="7">
        <v>282217</v>
      </c>
      <c r="E100" s="43"/>
      <c r="F100" s="44"/>
    </row>
    <row r="101" spans="1:6" x14ac:dyDescent="0.25">
      <c r="A101" s="4"/>
      <c r="B101" s="6" t="s">
        <v>95</v>
      </c>
      <c r="C101" s="18" t="s">
        <v>99</v>
      </c>
      <c r="D101" s="7">
        <f>83123+15858+7121</f>
        <v>106102</v>
      </c>
      <c r="E101" s="43"/>
      <c r="F101" s="44"/>
    </row>
    <row r="102" spans="1:6" x14ac:dyDescent="0.25">
      <c r="A102" s="4"/>
      <c r="B102" s="6" t="s">
        <v>96</v>
      </c>
      <c r="C102" s="18" t="s">
        <v>80</v>
      </c>
      <c r="D102" s="7">
        <v>3105</v>
      </c>
      <c r="E102" s="43"/>
      <c r="F102" s="44"/>
    </row>
    <row r="103" spans="1:6" x14ac:dyDescent="0.25">
      <c r="A103" s="4"/>
      <c r="B103" s="5" t="s">
        <v>100</v>
      </c>
      <c r="C103" s="22"/>
      <c r="D103" s="22"/>
      <c r="E103" s="43">
        <v>608680</v>
      </c>
      <c r="F103" s="44">
        <v>216631.56</v>
      </c>
    </row>
    <row r="104" spans="1:6" x14ac:dyDescent="0.25">
      <c r="A104" s="4"/>
      <c r="B104" s="6" t="s">
        <v>101</v>
      </c>
      <c r="C104" s="18" t="s">
        <v>97</v>
      </c>
      <c r="D104" s="7">
        <v>42249</v>
      </c>
      <c r="E104" s="43"/>
      <c r="F104" s="44"/>
    </row>
    <row r="105" spans="1:6" x14ac:dyDescent="0.25">
      <c r="A105" s="4"/>
      <c r="B105" s="6" t="s">
        <v>102</v>
      </c>
      <c r="C105" s="18" t="s">
        <v>80</v>
      </c>
      <c r="D105" s="7">
        <v>11435</v>
      </c>
      <c r="E105" s="43"/>
      <c r="F105" s="44"/>
    </row>
    <row r="106" spans="1:6" x14ac:dyDescent="0.25">
      <c r="A106" s="4"/>
      <c r="B106" s="5" t="s">
        <v>103</v>
      </c>
      <c r="C106" s="22"/>
      <c r="D106" s="22"/>
      <c r="E106" s="43">
        <v>738085</v>
      </c>
      <c r="F106" s="44">
        <v>97471.92</v>
      </c>
    </row>
    <row r="107" spans="1:6" x14ac:dyDescent="0.25">
      <c r="A107" s="4"/>
      <c r="B107" s="6" t="s">
        <v>104</v>
      </c>
      <c r="C107" s="18" t="s">
        <v>43</v>
      </c>
      <c r="D107" s="7"/>
      <c r="E107" s="43"/>
      <c r="F107" s="44"/>
    </row>
    <row r="108" spans="1:6" x14ac:dyDescent="0.25">
      <c r="A108" s="4"/>
      <c r="B108" s="6" t="s">
        <v>105</v>
      </c>
      <c r="C108" s="18" t="s">
        <v>14</v>
      </c>
      <c r="D108" s="7"/>
      <c r="E108" s="43"/>
      <c r="F108" s="44"/>
    </row>
    <row r="109" spans="1:6" x14ac:dyDescent="0.25">
      <c r="A109" s="4"/>
      <c r="B109" s="6" t="s">
        <v>106</v>
      </c>
      <c r="C109" s="18" t="s">
        <v>80</v>
      </c>
      <c r="D109" s="7"/>
      <c r="E109" s="35"/>
      <c r="F109" s="34"/>
    </row>
    <row r="110" spans="1:6" x14ac:dyDescent="0.25">
      <c r="A110" s="4"/>
      <c r="B110" s="6" t="s">
        <v>107</v>
      </c>
      <c r="C110" s="18" t="s">
        <v>43</v>
      </c>
      <c r="D110" s="7">
        <v>4038</v>
      </c>
      <c r="E110" s="35"/>
      <c r="F110" s="34"/>
    </row>
    <row r="111" spans="1:6" x14ac:dyDescent="0.25">
      <c r="A111" s="4"/>
      <c r="B111" s="6" t="s">
        <v>108</v>
      </c>
      <c r="C111" s="18" t="s">
        <v>14</v>
      </c>
      <c r="D111" s="7"/>
      <c r="E111" s="35"/>
      <c r="F111" s="34"/>
    </row>
    <row r="112" spans="1:6" x14ac:dyDescent="0.25">
      <c r="A112" s="4"/>
      <c r="B112" s="6" t="s">
        <v>109</v>
      </c>
      <c r="C112" s="18" t="s">
        <v>80</v>
      </c>
      <c r="D112" s="7">
        <v>7786</v>
      </c>
      <c r="E112" s="35"/>
      <c r="F112" s="34"/>
    </row>
    <row r="113" spans="1:6" x14ac:dyDescent="0.25">
      <c r="A113" s="4"/>
      <c r="B113" s="6" t="s">
        <v>110</v>
      </c>
      <c r="C113" s="18" t="s">
        <v>43</v>
      </c>
      <c r="D113" s="7">
        <v>15361</v>
      </c>
      <c r="E113" s="35"/>
      <c r="F113" s="34"/>
    </row>
    <row r="114" spans="1:6" x14ac:dyDescent="0.25">
      <c r="A114" s="4"/>
      <c r="B114" s="6" t="s">
        <v>111</v>
      </c>
      <c r="C114" s="18" t="s">
        <v>80</v>
      </c>
      <c r="D114" s="7">
        <v>3832</v>
      </c>
      <c r="E114" s="35"/>
      <c r="F114" s="34"/>
    </row>
    <row r="115" spans="1:6" x14ac:dyDescent="0.25">
      <c r="A115" s="4"/>
      <c r="B115" s="6" t="s">
        <v>112</v>
      </c>
      <c r="C115" s="18" t="s">
        <v>80</v>
      </c>
      <c r="D115" s="7">
        <v>2242</v>
      </c>
      <c r="E115" s="35"/>
      <c r="F115" s="34"/>
    </row>
    <row r="116" spans="1:6" x14ac:dyDescent="0.25">
      <c r="A116" s="4"/>
      <c r="B116" s="6" t="s">
        <v>113</v>
      </c>
      <c r="C116" s="18" t="s">
        <v>43</v>
      </c>
      <c r="D116" s="7">
        <v>2561</v>
      </c>
      <c r="E116" s="35"/>
      <c r="F116" s="34"/>
    </row>
    <row r="117" spans="1:6" x14ac:dyDescent="0.25">
      <c r="A117" s="4"/>
      <c r="B117" s="6" t="s">
        <v>114</v>
      </c>
      <c r="C117" s="18" t="s">
        <v>80</v>
      </c>
      <c r="D117" s="7"/>
      <c r="E117" s="35"/>
      <c r="F117" s="34"/>
    </row>
    <row r="118" spans="1:6" x14ac:dyDescent="0.25">
      <c r="A118" s="4"/>
      <c r="B118" s="5" t="s">
        <v>115</v>
      </c>
      <c r="C118" s="22"/>
      <c r="D118" s="22"/>
      <c r="E118" s="43">
        <v>370370</v>
      </c>
      <c r="F118" s="44">
        <v>7367.76</v>
      </c>
    </row>
    <row r="119" spans="1:6" x14ac:dyDescent="0.25">
      <c r="A119" s="4"/>
      <c r="B119" s="6" t="s">
        <v>116</v>
      </c>
      <c r="C119" s="22"/>
      <c r="D119" s="22"/>
      <c r="E119" s="43"/>
      <c r="F119" s="44"/>
    </row>
    <row r="120" spans="1:6" x14ac:dyDescent="0.25">
      <c r="A120" s="4"/>
      <c r="B120" s="6" t="s">
        <v>117</v>
      </c>
      <c r="C120" s="18" t="s">
        <v>97</v>
      </c>
      <c r="D120" s="7">
        <v>451</v>
      </c>
      <c r="E120" s="35"/>
      <c r="F120" s="34"/>
    </row>
    <row r="121" spans="1:6" x14ac:dyDescent="0.25">
      <c r="A121" s="4"/>
      <c r="B121" s="6" t="s">
        <v>118</v>
      </c>
      <c r="C121" s="18" t="s">
        <v>130</v>
      </c>
      <c r="D121" s="7"/>
      <c r="E121" s="35"/>
      <c r="F121" s="34"/>
    </row>
    <row r="122" spans="1:6" x14ac:dyDescent="0.25">
      <c r="A122" s="4"/>
      <c r="B122" s="6" t="s">
        <v>119</v>
      </c>
      <c r="C122" s="22"/>
      <c r="D122" s="22"/>
      <c r="E122" s="35"/>
      <c r="F122" s="34"/>
    </row>
    <row r="123" spans="1:6" x14ac:dyDescent="0.25">
      <c r="A123" s="4"/>
      <c r="B123" s="6" t="s">
        <v>120</v>
      </c>
      <c r="C123" s="22"/>
      <c r="D123" s="22"/>
      <c r="E123" s="35"/>
      <c r="F123" s="34"/>
    </row>
    <row r="124" spans="1:6" x14ac:dyDescent="0.25">
      <c r="A124" s="4"/>
      <c r="B124" s="6" t="s">
        <v>121</v>
      </c>
      <c r="C124" s="18" t="s">
        <v>97</v>
      </c>
      <c r="D124" s="7"/>
      <c r="E124" s="22"/>
      <c r="F124" s="22"/>
    </row>
    <row r="125" spans="1:6" x14ac:dyDescent="0.25">
      <c r="A125" s="4"/>
      <c r="B125" s="6" t="s">
        <v>122</v>
      </c>
      <c r="C125" s="18" t="s">
        <v>97</v>
      </c>
      <c r="D125" s="7"/>
      <c r="E125" s="22"/>
      <c r="F125" s="22"/>
    </row>
    <row r="126" spans="1:6" x14ac:dyDescent="0.25">
      <c r="A126" s="4"/>
      <c r="B126" s="6" t="s">
        <v>123</v>
      </c>
      <c r="C126" s="18" t="s">
        <v>130</v>
      </c>
      <c r="D126" s="7"/>
      <c r="E126" s="35"/>
      <c r="F126" s="34"/>
    </row>
    <row r="127" spans="1:6" x14ac:dyDescent="0.25">
      <c r="A127" s="4"/>
      <c r="B127" s="6" t="s">
        <v>124</v>
      </c>
      <c r="C127" s="22"/>
      <c r="D127" s="22"/>
      <c r="E127" s="35"/>
      <c r="F127" s="34"/>
    </row>
    <row r="128" spans="1:6" x14ac:dyDescent="0.25">
      <c r="A128" s="4"/>
      <c r="B128" s="6" t="s">
        <v>125</v>
      </c>
      <c r="C128" s="18" t="s">
        <v>97</v>
      </c>
      <c r="D128" s="7"/>
      <c r="E128" s="35"/>
      <c r="F128" s="34"/>
    </row>
    <row r="129" spans="1:6" x14ac:dyDescent="0.25">
      <c r="A129" s="4"/>
      <c r="B129" s="6" t="s">
        <v>126</v>
      </c>
      <c r="C129" s="18" t="s">
        <v>14</v>
      </c>
      <c r="D129" s="7"/>
      <c r="E129" s="35"/>
      <c r="F129" s="34"/>
    </row>
    <row r="130" spans="1:6" x14ac:dyDescent="0.25">
      <c r="A130" s="4"/>
      <c r="B130" s="6" t="s">
        <v>127</v>
      </c>
      <c r="C130" s="22"/>
      <c r="D130" s="22"/>
      <c r="E130" s="35"/>
      <c r="F130" s="34"/>
    </row>
    <row r="131" spans="1:6" x14ac:dyDescent="0.25">
      <c r="A131" s="4"/>
      <c r="B131" s="6" t="s">
        <v>128</v>
      </c>
      <c r="C131" s="18" t="s">
        <v>97</v>
      </c>
      <c r="D131" s="7"/>
      <c r="E131" s="35"/>
      <c r="F131" s="34"/>
    </row>
    <row r="132" spans="1:6" x14ac:dyDescent="0.25">
      <c r="A132" s="4"/>
      <c r="B132" s="6" t="s">
        <v>129</v>
      </c>
      <c r="C132" s="18" t="s">
        <v>14</v>
      </c>
      <c r="D132" s="7"/>
      <c r="E132" s="35"/>
      <c r="F132" s="34"/>
    </row>
    <row r="133" spans="1:6" x14ac:dyDescent="0.25">
      <c r="A133" s="4"/>
      <c r="B133" s="5" t="s">
        <v>81</v>
      </c>
      <c r="C133" s="22"/>
      <c r="D133" s="22"/>
      <c r="E133" s="35">
        <v>32500</v>
      </c>
      <c r="F133" s="34">
        <v>5547.82</v>
      </c>
    </row>
    <row r="134" spans="1:6" x14ac:dyDescent="0.25">
      <c r="A134" s="4"/>
      <c r="B134" s="5" t="s">
        <v>82</v>
      </c>
      <c r="C134" s="22"/>
      <c r="D134" s="22"/>
      <c r="E134" s="35">
        <v>287499</v>
      </c>
      <c r="F134" s="34">
        <v>191250.09</v>
      </c>
    </row>
    <row r="135" spans="1:6" x14ac:dyDescent="0.25">
      <c r="A135" s="4"/>
      <c r="B135" s="5" t="s">
        <v>83</v>
      </c>
      <c r="C135" s="22"/>
      <c r="D135" s="22"/>
      <c r="E135" s="35">
        <v>20000</v>
      </c>
      <c r="F135" s="34">
        <v>1767.86</v>
      </c>
    </row>
    <row r="136" spans="1:6" x14ac:dyDescent="0.25">
      <c r="A136" s="4"/>
      <c r="B136" s="5" t="s">
        <v>84</v>
      </c>
      <c r="C136" s="22"/>
      <c r="D136" s="22"/>
      <c r="E136" s="35"/>
      <c r="F136" s="34"/>
    </row>
    <row r="137" spans="1:6" x14ac:dyDescent="0.25">
      <c r="A137" s="4"/>
      <c r="B137" s="5" t="s">
        <v>85</v>
      </c>
      <c r="C137" s="22"/>
      <c r="D137" s="22"/>
      <c r="E137" s="35">
        <v>455116</v>
      </c>
      <c r="F137" s="34">
        <v>186714.64</v>
      </c>
    </row>
    <row r="138" spans="1:6" x14ac:dyDescent="0.25">
      <c r="A138" s="4"/>
      <c r="B138" s="5" t="s">
        <v>86</v>
      </c>
      <c r="C138" s="22"/>
      <c r="D138" s="22"/>
      <c r="E138" s="35"/>
      <c r="F138" s="34"/>
    </row>
    <row r="139" spans="1:6" x14ac:dyDescent="0.25">
      <c r="A139" s="4"/>
      <c r="B139" s="5" t="s">
        <v>87</v>
      </c>
      <c r="C139" s="22"/>
      <c r="D139" s="22"/>
      <c r="E139" s="35"/>
      <c r="F139" s="34"/>
    </row>
    <row r="140" spans="1:6" x14ac:dyDescent="0.25">
      <c r="A140" s="4"/>
      <c r="B140" s="5" t="s">
        <v>88</v>
      </c>
      <c r="C140" s="22"/>
      <c r="D140" s="22"/>
      <c r="E140" s="35"/>
      <c r="F140" s="34"/>
    </row>
    <row r="141" spans="1:6" ht="15.75" thickBot="1" x14ac:dyDescent="0.3">
      <c r="A141" s="4"/>
      <c r="B141" s="5" t="s">
        <v>89</v>
      </c>
      <c r="C141" s="22"/>
      <c r="D141" s="22"/>
      <c r="E141" s="35">
        <v>665000</v>
      </c>
      <c r="F141" s="34">
        <v>54755.75</v>
      </c>
    </row>
    <row r="142" spans="1:6" ht="15.75" customHeight="1" thickBot="1" x14ac:dyDescent="0.3">
      <c r="A142" s="60" t="s">
        <v>131</v>
      </c>
      <c r="B142" s="61"/>
      <c r="C142" s="61"/>
      <c r="D142" s="62"/>
      <c r="E142" s="52">
        <f>SUM(E98:E141)</f>
        <v>6415980</v>
      </c>
      <c r="F142" s="52">
        <f>SUM(F98:F141)</f>
        <v>1117926.02</v>
      </c>
    </row>
    <row r="143" spans="1:6" ht="15.75" thickBot="1" x14ac:dyDescent="0.3">
      <c r="A143" s="64" t="s">
        <v>3</v>
      </c>
      <c r="B143" s="64" t="s">
        <v>303</v>
      </c>
      <c r="C143" s="67" t="s">
        <v>4</v>
      </c>
      <c r="D143" s="68"/>
      <c r="E143" s="64" t="s">
        <v>5</v>
      </c>
      <c r="F143" s="64" t="s">
        <v>6</v>
      </c>
    </row>
    <row r="144" spans="1:6" ht="15.75" thickBot="1" x14ac:dyDescent="0.3">
      <c r="A144" s="65"/>
      <c r="B144" s="65"/>
      <c r="C144" s="67" t="s">
        <v>7</v>
      </c>
      <c r="D144" s="68"/>
      <c r="E144" s="65"/>
      <c r="F144" s="65"/>
    </row>
    <row r="145" spans="1:6" ht="15.75" thickBot="1" x14ac:dyDescent="0.3">
      <c r="A145" s="66"/>
      <c r="B145" s="66"/>
      <c r="C145" s="55" t="s">
        <v>8</v>
      </c>
      <c r="D145" s="55" t="s">
        <v>9</v>
      </c>
      <c r="E145" s="66"/>
      <c r="F145" s="66"/>
    </row>
    <row r="146" spans="1:6" x14ac:dyDescent="0.25">
      <c r="A146" s="13" t="s">
        <v>132</v>
      </c>
      <c r="B146" s="5" t="s">
        <v>133</v>
      </c>
      <c r="C146" s="22"/>
      <c r="D146" s="22"/>
      <c r="E146" s="35">
        <v>2297827</v>
      </c>
      <c r="F146" s="33">
        <v>481863.8</v>
      </c>
    </row>
    <row r="147" spans="1:6" x14ac:dyDescent="0.25">
      <c r="A147" s="4"/>
      <c r="B147" s="6" t="s">
        <v>134</v>
      </c>
      <c r="C147" s="22"/>
      <c r="D147" s="22"/>
      <c r="E147" s="35"/>
      <c r="F147" s="34"/>
    </row>
    <row r="148" spans="1:6" x14ac:dyDescent="0.25">
      <c r="A148" s="4"/>
      <c r="B148" s="6" t="s">
        <v>135</v>
      </c>
      <c r="C148" s="18" t="s">
        <v>43</v>
      </c>
      <c r="D148" s="7">
        <v>1049</v>
      </c>
      <c r="E148" s="35"/>
      <c r="F148" s="34"/>
    </row>
    <row r="149" spans="1:6" x14ac:dyDescent="0.25">
      <c r="A149" s="4"/>
      <c r="B149" s="6" t="s">
        <v>136</v>
      </c>
      <c r="C149" s="18" t="s">
        <v>14</v>
      </c>
      <c r="D149" s="7"/>
      <c r="E149" s="35"/>
      <c r="F149" s="34"/>
    </row>
    <row r="150" spans="1:6" x14ac:dyDescent="0.25">
      <c r="A150" s="4"/>
      <c r="B150" s="6" t="s">
        <v>137</v>
      </c>
      <c r="C150" s="18" t="s">
        <v>80</v>
      </c>
      <c r="D150" s="7"/>
      <c r="E150" s="35"/>
      <c r="F150" s="34"/>
    </row>
    <row r="151" spans="1:6" x14ac:dyDescent="0.25">
      <c r="A151" s="4"/>
      <c r="B151" s="6" t="s">
        <v>138</v>
      </c>
      <c r="C151" s="18" t="s">
        <v>80</v>
      </c>
      <c r="D151" s="7">
        <v>31</v>
      </c>
      <c r="E151" s="35"/>
      <c r="F151" s="34"/>
    </row>
    <row r="152" spans="1:6" x14ac:dyDescent="0.25">
      <c r="A152" s="4"/>
      <c r="B152" s="6" t="s">
        <v>139</v>
      </c>
      <c r="C152" s="18" t="s">
        <v>43</v>
      </c>
      <c r="D152" s="7"/>
      <c r="E152" s="35"/>
      <c r="F152" s="34"/>
    </row>
    <row r="153" spans="1:6" x14ac:dyDescent="0.25">
      <c r="A153" s="4"/>
      <c r="B153" s="6" t="s">
        <v>140</v>
      </c>
      <c r="C153" s="18" t="s">
        <v>80</v>
      </c>
      <c r="D153" s="15"/>
      <c r="F153" s="3"/>
    </row>
    <row r="154" spans="1:6" x14ac:dyDescent="0.25">
      <c r="A154" s="4"/>
      <c r="B154" s="6"/>
      <c r="C154" s="18" t="s">
        <v>43</v>
      </c>
      <c r="D154" s="15"/>
      <c r="E154" s="36"/>
      <c r="F154" s="36"/>
    </row>
    <row r="155" spans="1:6" x14ac:dyDescent="0.25">
      <c r="A155" s="4"/>
      <c r="B155" s="6" t="s">
        <v>141</v>
      </c>
      <c r="C155" s="18" t="s">
        <v>98</v>
      </c>
      <c r="D155" s="12"/>
      <c r="E155" s="35"/>
      <c r="F155" s="34"/>
    </row>
    <row r="156" spans="1:6" x14ac:dyDescent="0.25">
      <c r="A156" s="4"/>
      <c r="B156" s="6" t="s">
        <v>142</v>
      </c>
      <c r="C156" s="18" t="s">
        <v>14</v>
      </c>
      <c r="D156" s="12">
        <v>44</v>
      </c>
      <c r="E156" s="35"/>
      <c r="F156" s="34"/>
    </row>
    <row r="157" spans="1:6" x14ac:dyDescent="0.25">
      <c r="A157" s="4"/>
      <c r="B157" s="6" t="s">
        <v>143</v>
      </c>
      <c r="C157" s="18" t="s">
        <v>304</v>
      </c>
      <c r="D157" s="12"/>
      <c r="E157" s="35"/>
      <c r="F157" s="34"/>
    </row>
    <row r="158" spans="1:6" x14ac:dyDescent="0.25">
      <c r="A158" s="4"/>
      <c r="B158" s="6" t="s">
        <v>144</v>
      </c>
      <c r="C158" s="22"/>
      <c r="D158" s="22"/>
      <c r="E158" s="35"/>
      <c r="F158" s="34"/>
    </row>
    <row r="159" spans="1:6" x14ac:dyDescent="0.25">
      <c r="A159" s="4"/>
      <c r="B159" s="6" t="s">
        <v>145</v>
      </c>
      <c r="C159" s="18" t="s">
        <v>43</v>
      </c>
      <c r="D159" s="12">
        <v>6829</v>
      </c>
      <c r="E159" s="35"/>
      <c r="F159" s="34"/>
    </row>
    <row r="160" spans="1:6" x14ac:dyDescent="0.25">
      <c r="A160" s="4"/>
      <c r="B160" s="6" t="s">
        <v>146</v>
      </c>
      <c r="C160" s="18" t="s">
        <v>14</v>
      </c>
      <c r="D160" s="12">
        <v>506</v>
      </c>
      <c r="E160" s="35"/>
      <c r="F160" s="34"/>
    </row>
    <row r="161" spans="1:6" x14ac:dyDescent="0.25">
      <c r="A161" s="4"/>
      <c r="B161" s="6" t="s">
        <v>147</v>
      </c>
      <c r="C161" s="18" t="s">
        <v>80</v>
      </c>
      <c r="D161" s="12">
        <v>630</v>
      </c>
      <c r="E161" s="35"/>
      <c r="F161" s="34"/>
    </row>
    <row r="162" spans="1:6" x14ac:dyDescent="0.25">
      <c r="A162" s="4"/>
      <c r="B162" s="6" t="s">
        <v>148</v>
      </c>
      <c r="C162" s="18" t="s">
        <v>80</v>
      </c>
      <c r="D162" s="12">
        <v>20</v>
      </c>
      <c r="E162" s="35"/>
      <c r="F162" s="34"/>
    </row>
    <row r="163" spans="1:6" x14ac:dyDescent="0.25">
      <c r="A163" s="4"/>
      <c r="B163" s="6" t="s">
        <v>149</v>
      </c>
      <c r="C163" s="18" t="s">
        <v>43</v>
      </c>
      <c r="D163" s="12"/>
      <c r="E163" s="35"/>
      <c r="F163" s="34"/>
    </row>
    <row r="164" spans="1:6" x14ac:dyDescent="0.25">
      <c r="A164" s="4"/>
      <c r="B164" s="6" t="s">
        <v>150</v>
      </c>
      <c r="C164" s="18" t="s">
        <v>80</v>
      </c>
      <c r="D164" s="12"/>
      <c r="F164" s="3"/>
    </row>
    <row r="165" spans="1:6" x14ac:dyDescent="0.25">
      <c r="A165" s="4"/>
      <c r="B165" s="6"/>
      <c r="C165" s="18" t="s">
        <v>43</v>
      </c>
      <c r="D165" s="15"/>
      <c r="E165" s="22"/>
      <c r="F165" s="22"/>
    </row>
    <row r="166" spans="1:6" x14ac:dyDescent="0.25">
      <c r="A166" s="4"/>
      <c r="B166" s="6" t="s">
        <v>151</v>
      </c>
      <c r="C166" s="18" t="s">
        <v>98</v>
      </c>
      <c r="D166" s="12"/>
      <c r="F166" s="3"/>
    </row>
    <row r="167" spans="1:6" x14ac:dyDescent="0.25">
      <c r="A167" s="4"/>
      <c r="B167" s="6" t="s">
        <v>152</v>
      </c>
      <c r="C167" s="18" t="s">
        <v>14</v>
      </c>
      <c r="D167" s="12"/>
      <c r="F167" s="3"/>
    </row>
    <row r="168" spans="1:6" x14ac:dyDescent="0.25">
      <c r="A168" s="4"/>
      <c r="B168" s="6" t="s">
        <v>153</v>
      </c>
      <c r="C168" s="18" t="s">
        <v>304</v>
      </c>
      <c r="D168" s="12"/>
      <c r="F168" s="3"/>
    </row>
    <row r="169" spans="1:6" x14ac:dyDescent="0.25">
      <c r="A169" s="4"/>
      <c r="B169" s="6" t="s">
        <v>154</v>
      </c>
      <c r="C169" s="22"/>
      <c r="D169" s="22"/>
      <c r="F169" s="3"/>
    </row>
    <row r="170" spans="1:6" x14ac:dyDescent="0.25">
      <c r="A170" s="4"/>
      <c r="B170" s="6" t="s">
        <v>155</v>
      </c>
      <c r="C170" s="18" t="s">
        <v>43</v>
      </c>
      <c r="D170" s="15">
        <v>8429</v>
      </c>
      <c r="F170" s="3"/>
    </row>
    <row r="171" spans="1:6" x14ac:dyDescent="0.25">
      <c r="A171" s="4"/>
      <c r="B171" s="6" t="s">
        <v>156</v>
      </c>
      <c r="C171" s="18" t="s">
        <v>14</v>
      </c>
      <c r="D171" s="15">
        <v>30</v>
      </c>
      <c r="F171" s="3"/>
    </row>
    <row r="172" spans="1:6" x14ac:dyDescent="0.25">
      <c r="A172" s="4"/>
      <c r="B172" s="6" t="s">
        <v>157</v>
      </c>
      <c r="C172" s="18" t="s">
        <v>80</v>
      </c>
      <c r="D172" s="15">
        <v>294</v>
      </c>
      <c r="F172" s="3"/>
    </row>
    <row r="173" spans="1:6" x14ac:dyDescent="0.25">
      <c r="A173" s="4"/>
      <c r="B173" s="6" t="s">
        <v>158</v>
      </c>
      <c r="C173" s="18" t="s">
        <v>80</v>
      </c>
      <c r="D173" s="15">
        <v>1171</v>
      </c>
      <c r="F173" s="3"/>
    </row>
    <row r="174" spans="1:6" x14ac:dyDescent="0.25">
      <c r="A174" s="4"/>
      <c r="B174" s="6" t="s">
        <v>159</v>
      </c>
      <c r="C174" s="18" t="s">
        <v>43</v>
      </c>
      <c r="D174" s="15"/>
      <c r="F174" s="3"/>
    </row>
    <row r="175" spans="1:6" x14ac:dyDescent="0.25">
      <c r="A175" s="4"/>
      <c r="B175" s="6" t="s">
        <v>160</v>
      </c>
      <c r="C175" s="18" t="s">
        <v>80</v>
      </c>
      <c r="D175" s="15"/>
      <c r="F175" s="3"/>
    </row>
    <row r="176" spans="1:6" x14ac:dyDescent="0.25">
      <c r="A176" s="4"/>
      <c r="B176" s="6"/>
      <c r="C176" s="18" t="s">
        <v>43</v>
      </c>
      <c r="D176" s="15"/>
      <c r="E176" s="36"/>
      <c r="F176" s="36"/>
    </row>
    <row r="177" spans="1:6" x14ac:dyDescent="0.25">
      <c r="A177" s="4"/>
      <c r="B177" s="6" t="s">
        <v>161</v>
      </c>
      <c r="C177" s="18" t="s">
        <v>98</v>
      </c>
      <c r="D177" s="15"/>
      <c r="E177" s="35"/>
      <c r="F177" s="34"/>
    </row>
    <row r="178" spans="1:6" x14ac:dyDescent="0.25">
      <c r="A178" s="4"/>
      <c r="B178" s="6" t="s">
        <v>162</v>
      </c>
      <c r="C178" s="18" t="s">
        <v>14</v>
      </c>
      <c r="D178" s="15">
        <v>212</v>
      </c>
      <c r="E178" s="35"/>
      <c r="F178" s="34"/>
    </row>
    <row r="179" spans="1:6" x14ac:dyDescent="0.25">
      <c r="A179" s="4"/>
      <c r="B179" s="6" t="s">
        <v>163</v>
      </c>
      <c r="C179" s="18" t="s">
        <v>304</v>
      </c>
      <c r="D179" s="15">
        <v>63</v>
      </c>
      <c r="E179" s="35"/>
      <c r="F179" s="34"/>
    </row>
    <row r="180" spans="1:6" x14ac:dyDescent="0.25">
      <c r="A180" s="4"/>
      <c r="B180" s="5" t="s">
        <v>164</v>
      </c>
      <c r="C180" s="22"/>
      <c r="D180" s="22"/>
      <c r="E180" s="35">
        <v>824732</v>
      </c>
      <c r="F180" s="34">
        <v>182542.84</v>
      </c>
    </row>
    <row r="181" spans="1:6" x14ac:dyDescent="0.25">
      <c r="A181" s="4"/>
      <c r="B181" s="6" t="s">
        <v>165</v>
      </c>
      <c r="C181" s="18" t="s">
        <v>14</v>
      </c>
      <c r="D181" s="15">
        <v>800</v>
      </c>
      <c r="E181" s="35"/>
      <c r="F181" s="34"/>
    </row>
    <row r="182" spans="1:6" x14ac:dyDescent="0.25">
      <c r="A182" s="4"/>
      <c r="B182" s="6" t="s">
        <v>166</v>
      </c>
      <c r="C182" s="18" t="s">
        <v>80</v>
      </c>
      <c r="D182" s="15">
        <v>321</v>
      </c>
      <c r="E182" s="35"/>
      <c r="F182" s="34"/>
    </row>
    <row r="183" spans="1:6" x14ac:dyDescent="0.25">
      <c r="A183" s="4"/>
      <c r="B183" s="6" t="s">
        <v>167</v>
      </c>
      <c r="C183" s="18" t="s">
        <v>80</v>
      </c>
      <c r="D183" s="15">
        <v>823</v>
      </c>
      <c r="E183" s="35"/>
      <c r="F183" s="34"/>
    </row>
    <row r="184" spans="1:6" x14ac:dyDescent="0.25">
      <c r="A184" s="4"/>
      <c r="B184" s="6" t="s">
        <v>168</v>
      </c>
      <c r="C184" s="18" t="s">
        <v>43</v>
      </c>
      <c r="D184" s="15">
        <v>19940</v>
      </c>
      <c r="E184" s="35"/>
      <c r="F184" s="34"/>
    </row>
    <row r="185" spans="1:6" x14ac:dyDescent="0.25">
      <c r="A185" s="4"/>
      <c r="B185" s="6" t="s">
        <v>169</v>
      </c>
      <c r="C185" s="18" t="s">
        <v>80</v>
      </c>
      <c r="D185" s="15">
        <v>45</v>
      </c>
      <c r="E185" s="35"/>
      <c r="F185" s="34"/>
    </row>
    <row r="186" spans="1:6" x14ac:dyDescent="0.25">
      <c r="A186" s="4"/>
      <c r="B186" s="6"/>
      <c r="C186" s="18" t="s">
        <v>43</v>
      </c>
      <c r="D186" s="15">
        <v>63</v>
      </c>
      <c r="E186" s="36"/>
      <c r="F186" s="36"/>
    </row>
    <row r="187" spans="1:6" x14ac:dyDescent="0.25">
      <c r="A187" s="4"/>
      <c r="B187" s="6" t="s">
        <v>170</v>
      </c>
      <c r="C187" s="18" t="s">
        <v>98</v>
      </c>
      <c r="D187" s="15"/>
      <c r="E187" s="35"/>
      <c r="F187" s="34"/>
    </row>
    <row r="188" spans="1:6" x14ac:dyDescent="0.25">
      <c r="A188" s="4"/>
      <c r="B188" s="6" t="s">
        <v>171</v>
      </c>
      <c r="C188" s="18" t="s">
        <v>14</v>
      </c>
      <c r="D188" s="15"/>
      <c r="E188" s="35"/>
      <c r="F188" s="34"/>
    </row>
    <row r="189" spans="1:6" x14ac:dyDescent="0.25">
      <c r="A189" s="4"/>
      <c r="B189" s="6" t="s">
        <v>172</v>
      </c>
      <c r="C189" s="18" t="s">
        <v>304</v>
      </c>
      <c r="D189" s="15">
        <v>230</v>
      </c>
      <c r="E189" s="35"/>
      <c r="F189" s="34"/>
    </row>
    <row r="190" spans="1:6" x14ac:dyDescent="0.25">
      <c r="A190" s="4"/>
      <c r="B190" s="6" t="s">
        <v>173</v>
      </c>
      <c r="C190" s="18" t="s">
        <v>304</v>
      </c>
      <c r="D190" s="15">
        <v>830</v>
      </c>
      <c r="E190" s="35"/>
      <c r="F190" s="34"/>
    </row>
    <row r="191" spans="1:6" x14ac:dyDescent="0.25">
      <c r="A191" s="4"/>
      <c r="B191" s="6" t="s">
        <v>174</v>
      </c>
      <c r="C191" s="18" t="s">
        <v>80</v>
      </c>
      <c r="D191" s="15">
        <v>11190</v>
      </c>
      <c r="E191" s="35"/>
      <c r="F191" s="34"/>
    </row>
    <row r="192" spans="1:6" x14ac:dyDescent="0.25">
      <c r="A192" s="4"/>
      <c r="B192" s="5" t="s">
        <v>175</v>
      </c>
      <c r="C192" s="22"/>
      <c r="D192" s="22"/>
      <c r="E192" s="35">
        <v>1406663</v>
      </c>
      <c r="F192" s="34">
        <v>272007.52</v>
      </c>
    </row>
    <row r="193" spans="1:6" x14ac:dyDescent="0.25">
      <c r="A193" s="4"/>
      <c r="B193" s="6" t="s">
        <v>176</v>
      </c>
      <c r="C193" s="18" t="s">
        <v>304</v>
      </c>
      <c r="D193" s="7"/>
      <c r="E193" s="35"/>
      <c r="F193" s="34"/>
    </row>
    <row r="194" spans="1:6" x14ac:dyDescent="0.25">
      <c r="A194" s="4"/>
      <c r="B194" s="6" t="s">
        <v>177</v>
      </c>
      <c r="C194" s="18" t="s">
        <v>14</v>
      </c>
      <c r="D194" s="7">
        <v>516</v>
      </c>
      <c r="E194" s="35"/>
      <c r="F194" s="34"/>
    </row>
    <row r="195" spans="1:6" x14ac:dyDescent="0.25">
      <c r="A195" s="4"/>
      <c r="B195" s="6" t="s">
        <v>178</v>
      </c>
      <c r="C195" s="18" t="s">
        <v>80</v>
      </c>
      <c r="D195" s="7"/>
      <c r="E195" s="35"/>
      <c r="F195" s="34"/>
    </row>
    <row r="196" spans="1:6" x14ac:dyDescent="0.25">
      <c r="A196" s="4"/>
      <c r="B196" s="6" t="s">
        <v>179</v>
      </c>
      <c r="C196" s="18" t="s">
        <v>80</v>
      </c>
      <c r="D196" s="7"/>
      <c r="E196" s="35"/>
      <c r="F196" s="34"/>
    </row>
    <row r="197" spans="1:6" x14ac:dyDescent="0.25">
      <c r="A197" s="4"/>
      <c r="B197" s="6" t="s">
        <v>180</v>
      </c>
      <c r="C197" s="18" t="s">
        <v>304</v>
      </c>
      <c r="D197" s="7"/>
      <c r="E197" s="35"/>
      <c r="F197" s="34"/>
    </row>
    <row r="198" spans="1:6" x14ac:dyDescent="0.25">
      <c r="A198" s="4"/>
      <c r="B198" s="6" t="s">
        <v>181</v>
      </c>
      <c r="C198" s="18" t="s">
        <v>80</v>
      </c>
      <c r="D198" s="7"/>
      <c r="F198" s="3"/>
    </row>
    <row r="199" spans="1:6" x14ac:dyDescent="0.25">
      <c r="A199" s="4"/>
      <c r="B199" s="6"/>
      <c r="C199" s="18" t="s">
        <v>43</v>
      </c>
      <c r="D199" s="15"/>
      <c r="E199" s="22"/>
      <c r="F199" s="22"/>
    </row>
    <row r="200" spans="1:6" x14ac:dyDescent="0.25">
      <c r="A200" s="4"/>
      <c r="B200" s="6" t="s">
        <v>182</v>
      </c>
      <c r="C200" s="18" t="s">
        <v>98</v>
      </c>
      <c r="D200" s="7"/>
      <c r="F200" s="3"/>
    </row>
    <row r="201" spans="1:6" x14ac:dyDescent="0.25">
      <c r="A201" s="4"/>
      <c r="B201" s="6" t="s">
        <v>183</v>
      </c>
      <c r="C201" s="18" t="s">
        <v>14</v>
      </c>
      <c r="D201" s="7">
        <v>310</v>
      </c>
      <c r="F201" s="3"/>
    </row>
    <row r="202" spans="1:6" x14ac:dyDescent="0.25">
      <c r="A202" s="4"/>
      <c r="B202" s="6" t="s">
        <v>184</v>
      </c>
      <c r="C202" s="18" t="s">
        <v>304</v>
      </c>
      <c r="D202" s="7"/>
      <c r="F202" s="3"/>
    </row>
    <row r="203" spans="1:6" x14ac:dyDescent="0.25">
      <c r="A203" s="4"/>
      <c r="B203" s="5" t="s">
        <v>185</v>
      </c>
      <c r="C203" s="22"/>
      <c r="D203" s="22"/>
      <c r="E203" s="35">
        <v>725959</v>
      </c>
      <c r="F203" s="34">
        <v>128269.16</v>
      </c>
    </row>
    <row r="204" spans="1:6" x14ac:dyDescent="0.25">
      <c r="A204" s="4"/>
      <c r="B204" s="6" t="s">
        <v>186</v>
      </c>
      <c r="C204" s="18" t="s">
        <v>304</v>
      </c>
      <c r="D204" s="7">
        <v>6161</v>
      </c>
      <c r="F204" s="3"/>
    </row>
    <row r="205" spans="1:6" x14ac:dyDescent="0.25">
      <c r="A205" s="4"/>
      <c r="B205" s="6" t="s">
        <v>187</v>
      </c>
      <c r="C205" s="18" t="s">
        <v>14</v>
      </c>
      <c r="D205" s="7"/>
      <c r="F205" s="3"/>
    </row>
    <row r="206" spans="1:6" x14ac:dyDescent="0.25">
      <c r="A206" s="4"/>
      <c r="B206" s="6" t="s">
        <v>188</v>
      </c>
      <c r="C206" s="18" t="s">
        <v>80</v>
      </c>
      <c r="D206" s="7">
        <v>845</v>
      </c>
      <c r="F206" s="3"/>
    </row>
    <row r="207" spans="1:6" x14ac:dyDescent="0.25">
      <c r="A207" s="4"/>
      <c r="B207" s="6" t="s">
        <v>189</v>
      </c>
      <c r="C207" s="18" t="s">
        <v>80</v>
      </c>
      <c r="D207" s="7">
        <v>109</v>
      </c>
      <c r="F207" s="3"/>
    </row>
    <row r="208" spans="1:6" x14ac:dyDescent="0.25">
      <c r="A208" s="4"/>
      <c r="B208" s="6" t="s">
        <v>190</v>
      </c>
      <c r="C208" s="18" t="s">
        <v>43</v>
      </c>
      <c r="D208" s="7">
        <v>1974</v>
      </c>
      <c r="F208" s="3"/>
    </row>
    <row r="209" spans="1:6" x14ac:dyDescent="0.25">
      <c r="A209" s="4"/>
      <c r="B209" s="6" t="s">
        <v>191</v>
      </c>
      <c r="C209" s="18" t="s">
        <v>80</v>
      </c>
      <c r="D209" s="7"/>
      <c r="F209" s="3"/>
    </row>
    <row r="210" spans="1:6" x14ac:dyDescent="0.25">
      <c r="A210" s="4"/>
      <c r="B210" s="6"/>
      <c r="C210" s="18" t="s">
        <v>43</v>
      </c>
      <c r="D210" s="15"/>
      <c r="E210" s="22"/>
      <c r="F210" s="22"/>
    </row>
    <row r="211" spans="1:6" x14ac:dyDescent="0.25">
      <c r="A211" s="4"/>
      <c r="B211" s="6" t="s">
        <v>192</v>
      </c>
      <c r="C211" s="18" t="s">
        <v>98</v>
      </c>
      <c r="D211" s="7"/>
      <c r="F211" s="3"/>
    </row>
    <row r="212" spans="1:6" x14ac:dyDescent="0.25">
      <c r="A212" s="4"/>
      <c r="B212" s="6" t="s">
        <v>193</v>
      </c>
      <c r="C212" s="18" t="s">
        <v>80</v>
      </c>
      <c r="D212" s="7">
        <v>65</v>
      </c>
      <c r="F212" s="3"/>
    </row>
    <row r="213" spans="1:6" x14ac:dyDescent="0.25">
      <c r="A213" s="4"/>
      <c r="B213" s="6" t="s">
        <v>194</v>
      </c>
      <c r="C213" s="18" t="s">
        <v>14</v>
      </c>
      <c r="D213" s="7"/>
      <c r="F213" s="3"/>
    </row>
    <row r="214" spans="1:6" x14ac:dyDescent="0.25">
      <c r="A214" s="4"/>
      <c r="B214" s="6" t="s">
        <v>195</v>
      </c>
      <c r="C214" s="18" t="s">
        <v>304</v>
      </c>
      <c r="D214" s="7">
        <v>290</v>
      </c>
      <c r="F214" s="3"/>
    </row>
    <row r="215" spans="1:6" x14ac:dyDescent="0.25">
      <c r="A215" s="4"/>
      <c r="B215" s="5" t="s">
        <v>196</v>
      </c>
      <c r="C215" s="22"/>
      <c r="D215" s="22"/>
      <c r="E215" s="35">
        <v>138877</v>
      </c>
      <c r="F215" s="34">
        <v>17490.990000000002</v>
      </c>
    </row>
    <row r="216" spans="1:6" x14ac:dyDescent="0.25">
      <c r="A216" s="4"/>
      <c r="B216" s="6" t="s">
        <v>197</v>
      </c>
      <c r="C216" s="18" t="s">
        <v>14</v>
      </c>
      <c r="D216" s="7"/>
      <c r="F216" s="3"/>
    </row>
    <row r="217" spans="1:6" x14ac:dyDescent="0.25">
      <c r="A217" s="4"/>
      <c r="B217" s="6" t="s">
        <v>198</v>
      </c>
      <c r="C217" s="18" t="s">
        <v>80</v>
      </c>
      <c r="D217" s="7"/>
      <c r="F217" s="3"/>
    </row>
    <row r="218" spans="1:6" x14ac:dyDescent="0.25">
      <c r="A218" s="4"/>
      <c r="B218" s="6" t="s">
        <v>199</v>
      </c>
      <c r="C218" s="18" t="s">
        <v>80</v>
      </c>
      <c r="D218" s="7"/>
      <c r="F218" s="3"/>
    </row>
    <row r="219" spans="1:6" x14ac:dyDescent="0.25">
      <c r="A219" s="4"/>
      <c r="B219" s="6" t="s">
        <v>200</v>
      </c>
      <c r="C219" s="18" t="s">
        <v>304</v>
      </c>
      <c r="D219" s="7"/>
      <c r="F219" s="3"/>
    </row>
    <row r="220" spans="1:6" x14ac:dyDescent="0.25">
      <c r="A220" s="4"/>
      <c r="B220" s="6" t="s">
        <v>201</v>
      </c>
      <c r="C220" s="18" t="s">
        <v>304</v>
      </c>
      <c r="D220" s="7"/>
      <c r="F220" s="3"/>
    </row>
    <row r="221" spans="1:6" x14ac:dyDescent="0.25">
      <c r="A221" s="4"/>
      <c r="B221" s="6" t="s">
        <v>202</v>
      </c>
      <c r="C221" s="18" t="s">
        <v>80</v>
      </c>
      <c r="D221" s="7"/>
      <c r="F221" s="3"/>
    </row>
    <row r="222" spans="1:6" x14ac:dyDescent="0.25">
      <c r="A222" s="4"/>
      <c r="B222" s="6"/>
      <c r="C222" s="18" t="s">
        <v>43</v>
      </c>
      <c r="D222" s="15"/>
      <c r="E222" s="36"/>
      <c r="F222" s="36"/>
    </row>
    <row r="223" spans="1:6" x14ac:dyDescent="0.25">
      <c r="A223" s="4"/>
      <c r="B223" s="6" t="s">
        <v>203</v>
      </c>
      <c r="C223" s="18" t="s">
        <v>98</v>
      </c>
      <c r="D223" s="7"/>
      <c r="E223" s="35"/>
      <c r="F223" s="34"/>
    </row>
    <row r="224" spans="1:6" x14ac:dyDescent="0.25">
      <c r="A224" s="4"/>
      <c r="B224" s="6" t="s">
        <v>204</v>
      </c>
      <c r="C224" s="18" t="s">
        <v>14</v>
      </c>
      <c r="D224" s="7"/>
      <c r="E224" s="35"/>
      <c r="F224" s="34"/>
    </row>
    <row r="225" spans="1:6" x14ac:dyDescent="0.25">
      <c r="A225" s="4"/>
      <c r="B225" s="6" t="s">
        <v>205</v>
      </c>
      <c r="C225" s="18" t="s">
        <v>304</v>
      </c>
      <c r="D225" s="7"/>
      <c r="E225" s="35"/>
      <c r="F225" s="34"/>
    </row>
    <row r="226" spans="1:6" x14ac:dyDescent="0.25">
      <c r="A226" s="37"/>
      <c r="B226" s="38" t="s">
        <v>206</v>
      </c>
      <c r="C226" s="22"/>
      <c r="D226" s="22"/>
      <c r="E226" s="35">
        <v>674697</v>
      </c>
      <c r="F226" s="34">
        <v>356652.76</v>
      </c>
    </row>
    <row r="227" spans="1:6" s="42" customFormat="1" x14ac:dyDescent="0.25">
      <c r="A227" s="37"/>
      <c r="B227" s="39" t="s">
        <v>207</v>
      </c>
      <c r="C227" s="40" t="s">
        <v>14</v>
      </c>
      <c r="D227" s="41">
        <v>265</v>
      </c>
      <c r="E227" s="43"/>
      <c r="F227" s="44"/>
    </row>
    <row r="228" spans="1:6" x14ac:dyDescent="0.25">
      <c r="A228" s="4"/>
      <c r="B228" s="6" t="s">
        <v>208</v>
      </c>
      <c r="C228" s="18" t="s">
        <v>305</v>
      </c>
      <c r="D228" s="7">
        <v>46496</v>
      </c>
      <c r="E228" s="35"/>
      <c r="F228" s="34"/>
    </row>
    <row r="229" spans="1:6" x14ac:dyDescent="0.25">
      <c r="A229" s="4"/>
      <c r="B229" s="6" t="s">
        <v>209</v>
      </c>
      <c r="C229" s="18" t="s">
        <v>306</v>
      </c>
      <c r="D229" s="7">
        <v>19376</v>
      </c>
      <c r="E229" s="35"/>
      <c r="F229" s="34"/>
    </row>
    <row r="230" spans="1:6" x14ac:dyDescent="0.25">
      <c r="A230" s="4"/>
      <c r="B230" s="6" t="s">
        <v>210</v>
      </c>
      <c r="C230" s="18" t="s">
        <v>14</v>
      </c>
      <c r="D230" s="7"/>
      <c r="E230" s="35"/>
      <c r="F230" s="34"/>
    </row>
    <row r="231" spans="1:6" x14ac:dyDescent="0.25">
      <c r="A231" s="4"/>
      <c r="B231" s="6" t="s">
        <v>211</v>
      </c>
      <c r="C231" s="18" t="s">
        <v>305</v>
      </c>
      <c r="D231" s="7">
        <v>272</v>
      </c>
      <c r="E231" s="35"/>
      <c r="F231" s="34"/>
    </row>
    <row r="232" spans="1:6" x14ac:dyDescent="0.25">
      <c r="A232" s="4"/>
      <c r="B232" s="5" t="s">
        <v>81</v>
      </c>
      <c r="C232" s="22"/>
      <c r="D232" s="22"/>
      <c r="E232" s="35">
        <v>180000</v>
      </c>
      <c r="F232" s="34">
        <v>50753.18</v>
      </c>
    </row>
    <row r="233" spans="1:6" x14ac:dyDescent="0.25">
      <c r="A233" s="4"/>
      <c r="B233" s="5" t="s">
        <v>82</v>
      </c>
      <c r="C233" s="22"/>
      <c r="D233" s="22"/>
      <c r="E233" s="35">
        <v>970122</v>
      </c>
      <c r="F233" s="34">
        <v>522740.85</v>
      </c>
    </row>
    <row r="234" spans="1:6" x14ac:dyDescent="0.25">
      <c r="A234" s="4"/>
      <c r="B234" s="5" t="s">
        <v>83</v>
      </c>
      <c r="C234" s="22"/>
      <c r="D234" s="22"/>
      <c r="E234" s="35"/>
      <c r="F234" s="34"/>
    </row>
    <row r="235" spans="1:6" x14ac:dyDescent="0.25">
      <c r="A235" s="4"/>
      <c r="B235" s="5" t="s">
        <v>84</v>
      </c>
      <c r="C235" s="22"/>
      <c r="D235" s="22"/>
      <c r="E235" s="35"/>
      <c r="F235" s="34"/>
    </row>
    <row r="236" spans="1:6" x14ac:dyDescent="0.25">
      <c r="A236" s="4"/>
      <c r="B236" s="5" t="s">
        <v>85</v>
      </c>
      <c r="C236" s="22"/>
      <c r="D236" s="22"/>
      <c r="E236" s="35">
        <v>723925</v>
      </c>
      <c r="F236" s="34">
        <v>317185.13</v>
      </c>
    </row>
    <row r="237" spans="1:6" x14ac:dyDescent="0.25">
      <c r="A237" s="4"/>
      <c r="B237" s="5" t="s">
        <v>86</v>
      </c>
      <c r="C237" s="22"/>
      <c r="D237" s="22"/>
      <c r="E237" s="35"/>
      <c r="F237" s="34"/>
    </row>
    <row r="238" spans="1:6" x14ac:dyDescent="0.25">
      <c r="A238" s="4"/>
      <c r="B238" s="5" t="s">
        <v>87</v>
      </c>
      <c r="C238" s="22"/>
      <c r="D238" s="22"/>
      <c r="E238" s="35"/>
      <c r="F238" s="34"/>
    </row>
    <row r="239" spans="1:6" x14ac:dyDescent="0.25">
      <c r="A239" s="4"/>
      <c r="B239" s="5" t="s">
        <v>88</v>
      </c>
      <c r="C239" s="22"/>
      <c r="D239" s="22"/>
      <c r="E239" s="35"/>
      <c r="F239" s="34"/>
    </row>
    <row r="240" spans="1:6" ht="15.75" thickBot="1" x14ac:dyDescent="0.3">
      <c r="A240" s="4"/>
      <c r="B240" s="5" t="s">
        <v>89</v>
      </c>
      <c r="C240" s="22"/>
      <c r="D240" s="22"/>
      <c r="E240" s="35">
        <v>1350000</v>
      </c>
      <c r="F240" s="34">
        <v>50455.77</v>
      </c>
    </row>
    <row r="241" spans="1:6" ht="15.75" customHeight="1" thickBot="1" x14ac:dyDescent="0.3">
      <c r="A241" s="60" t="s">
        <v>212</v>
      </c>
      <c r="B241" s="61"/>
      <c r="C241" s="61"/>
      <c r="D241" s="62"/>
      <c r="E241" s="52">
        <f>SUM(E146:E240)</f>
        <v>9292802</v>
      </c>
      <c r="F241" s="52">
        <f>SUM(F146:F240)</f>
        <v>2379962</v>
      </c>
    </row>
    <row r="242" spans="1:6" ht="15.75" thickBot="1" x14ac:dyDescent="0.3">
      <c r="A242" s="64" t="s">
        <v>3</v>
      </c>
      <c r="B242" s="64" t="s">
        <v>303</v>
      </c>
      <c r="C242" s="67" t="s">
        <v>4</v>
      </c>
      <c r="D242" s="68"/>
      <c r="E242" s="64" t="s">
        <v>5</v>
      </c>
      <c r="F242" s="64" t="s">
        <v>6</v>
      </c>
    </row>
    <row r="243" spans="1:6" ht="15.75" thickBot="1" x14ac:dyDescent="0.3">
      <c r="A243" s="65"/>
      <c r="B243" s="65"/>
      <c r="C243" s="67" t="s">
        <v>7</v>
      </c>
      <c r="D243" s="68"/>
      <c r="E243" s="65"/>
      <c r="F243" s="65"/>
    </row>
    <row r="244" spans="1:6" ht="15.75" thickBot="1" x14ac:dyDescent="0.3">
      <c r="A244" s="66"/>
      <c r="B244" s="66"/>
      <c r="C244" s="55" t="s">
        <v>8</v>
      </c>
      <c r="D244" s="55" t="s">
        <v>9</v>
      </c>
      <c r="E244" s="66"/>
      <c r="F244" s="66"/>
    </row>
    <row r="245" spans="1:6" x14ac:dyDescent="0.25">
      <c r="A245" s="4" t="s">
        <v>213</v>
      </c>
      <c r="B245" s="14" t="s">
        <v>214</v>
      </c>
      <c r="C245" s="22"/>
      <c r="D245" s="22"/>
      <c r="E245" s="45">
        <v>1228477</v>
      </c>
      <c r="F245" s="33">
        <v>441846.63</v>
      </c>
    </row>
    <row r="246" spans="1:6" x14ac:dyDescent="0.25">
      <c r="A246" s="4"/>
      <c r="B246" s="9" t="s">
        <v>215</v>
      </c>
      <c r="C246" s="22"/>
      <c r="D246" s="22"/>
      <c r="E246" s="46"/>
      <c r="F246" s="34"/>
    </row>
    <row r="247" spans="1:6" x14ac:dyDescent="0.25">
      <c r="A247" s="4"/>
      <c r="B247" s="9" t="s">
        <v>216</v>
      </c>
      <c r="C247" s="18" t="s">
        <v>19</v>
      </c>
      <c r="D247" s="15">
        <v>774</v>
      </c>
      <c r="E247" s="46"/>
      <c r="F247" s="34"/>
    </row>
    <row r="248" spans="1:6" x14ac:dyDescent="0.25">
      <c r="A248" s="4"/>
      <c r="B248" s="9" t="s">
        <v>217</v>
      </c>
      <c r="C248" s="18" t="s">
        <v>19</v>
      </c>
      <c r="D248" s="15">
        <v>382</v>
      </c>
      <c r="E248" s="46"/>
      <c r="F248" s="34"/>
    </row>
    <row r="249" spans="1:6" x14ac:dyDescent="0.25">
      <c r="A249" s="4"/>
      <c r="B249" s="9" t="s">
        <v>218</v>
      </c>
      <c r="C249" s="22"/>
      <c r="D249" s="22"/>
      <c r="E249" s="46"/>
      <c r="F249" s="34"/>
    </row>
    <row r="250" spans="1:6" x14ac:dyDescent="0.25">
      <c r="A250" s="4"/>
      <c r="B250" s="9" t="s">
        <v>219</v>
      </c>
      <c r="C250" s="18" t="s">
        <v>307</v>
      </c>
      <c r="D250" s="15">
        <v>2772</v>
      </c>
      <c r="E250" s="46"/>
      <c r="F250" s="34"/>
    </row>
    <row r="251" spans="1:6" x14ac:dyDescent="0.25">
      <c r="A251" s="4"/>
      <c r="B251" s="9"/>
      <c r="C251" s="18" t="s">
        <v>43</v>
      </c>
      <c r="D251" s="15"/>
      <c r="E251" s="36"/>
      <c r="F251" s="36"/>
    </row>
    <row r="252" spans="1:6" x14ac:dyDescent="0.25">
      <c r="A252" s="4"/>
      <c r="B252" s="9" t="s">
        <v>220</v>
      </c>
      <c r="C252" s="18" t="s">
        <v>80</v>
      </c>
      <c r="D252" s="15"/>
      <c r="E252" s="46"/>
      <c r="F252" s="34"/>
    </row>
    <row r="253" spans="1:6" x14ac:dyDescent="0.25">
      <c r="A253" s="4"/>
      <c r="B253" s="9" t="s">
        <v>221</v>
      </c>
      <c r="C253" s="18" t="s">
        <v>14</v>
      </c>
      <c r="D253" s="15">
        <v>462</v>
      </c>
      <c r="E253" s="46"/>
      <c r="F253" s="34"/>
    </row>
    <row r="254" spans="1:6" x14ac:dyDescent="0.25">
      <c r="A254" s="4"/>
      <c r="B254" s="9"/>
      <c r="C254" s="18" t="s">
        <v>337</v>
      </c>
      <c r="D254" s="15"/>
      <c r="E254" s="36"/>
      <c r="F254" s="36"/>
    </row>
    <row r="255" spans="1:6" x14ac:dyDescent="0.25">
      <c r="A255" s="4"/>
      <c r="B255" s="9" t="s">
        <v>222</v>
      </c>
      <c r="C255" s="18" t="s">
        <v>14</v>
      </c>
      <c r="D255" s="3"/>
      <c r="E255" s="46"/>
      <c r="F255" s="34"/>
    </row>
    <row r="256" spans="1:6" x14ac:dyDescent="0.25">
      <c r="A256" s="4"/>
      <c r="B256" s="9" t="s">
        <v>223</v>
      </c>
      <c r="C256" s="18" t="s">
        <v>43</v>
      </c>
      <c r="D256" s="3"/>
      <c r="E256" s="46"/>
      <c r="F256" s="34"/>
    </row>
    <row r="257" spans="1:6" x14ac:dyDescent="0.25">
      <c r="A257" s="4"/>
      <c r="B257" s="9" t="s">
        <v>224</v>
      </c>
      <c r="C257" s="18" t="s">
        <v>14</v>
      </c>
      <c r="D257" s="3"/>
      <c r="E257" s="46"/>
      <c r="F257" s="34"/>
    </row>
    <row r="258" spans="1:6" x14ac:dyDescent="0.25">
      <c r="A258" s="4"/>
      <c r="B258" s="9" t="s">
        <v>225</v>
      </c>
      <c r="C258" s="22"/>
      <c r="D258" s="22"/>
      <c r="E258" s="46"/>
      <c r="F258" s="34"/>
    </row>
    <row r="259" spans="1:6" x14ac:dyDescent="0.25">
      <c r="A259" s="4"/>
      <c r="B259" s="9" t="s">
        <v>226</v>
      </c>
      <c r="C259" s="18" t="s">
        <v>14</v>
      </c>
      <c r="D259" s="3">
        <v>1078</v>
      </c>
      <c r="E259" s="46"/>
      <c r="F259" s="34"/>
    </row>
    <row r="260" spans="1:6" x14ac:dyDescent="0.25">
      <c r="A260" s="4"/>
      <c r="B260" s="9" t="s">
        <v>227</v>
      </c>
      <c r="C260" s="18" t="s">
        <v>14</v>
      </c>
      <c r="D260" s="3">
        <v>1606</v>
      </c>
      <c r="E260" s="46"/>
      <c r="F260" s="34"/>
    </row>
    <row r="261" spans="1:6" x14ac:dyDescent="0.25">
      <c r="A261" s="4"/>
      <c r="B261" s="9" t="s">
        <v>228</v>
      </c>
      <c r="C261" s="22"/>
      <c r="D261" s="22"/>
      <c r="E261" s="46"/>
      <c r="F261" s="34"/>
    </row>
    <row r="262" spans="1:6" x14ac:dyDescent="0.25">
      <c r="A262" s="4"/>
      <c r="B262" s="9" t="s">
        <v>229</v>
      </c>
      <c r="C262" s="18" t="s">
        <v>14</v>
      </c>
      <c r="D262" s="3">
        <v>3328</v>
      </c>
      <c r="E262" s="46"/>
      <c r="F262" s="34"/>
    </row>
    <row r="263" spans="1:6" x14ac:dyDescent="0.25">
      <c r="A263" s="4"/>
      <c r="B263" s="9" t="s">
        <v>230</v>
      </c>
      <c r="C263" s="18" t="s">
        <v>14</v>
      </c>
      <c r="D263" s="3">
        <v>6695</v>
      </c>
      <c r="E263" s="46"/>
      <c r="F263" s="34"/>
    </row>
    <row r="264" spans="1:6" x14ac:dyDescent="0.25">
      <c r="A264" s="4"/>
      <c r="B264" s="9" t="s">
        <v>231</v>
      </c>
      <c r="C264" s="18" t="s">
        <v>14</v>
      </c>
      <c r="D264" s="3"/>
      <c r="E264" s="46"/>
      <c r="F264" s="34"/>
    </row>
    <row r="265" spans="1:6" x14ac:dyDescent="0.25">
      <c r="A265" s="4"/>
      <c r="B265" s="9" t="s">
        <v>232</v>
      </c>
      <c r="C265" s="18" t="s">
        <v>14</v>
      </c>
      <c r="D265" s="3">
        <v>3938</v>
      </c>
      <c r="E265" s="46"/>
      <c r="F265" s="34"/>
    </row>
    <row r="266" spans="1:6" x14ac:dyDescent="0.25">
      <c r="A266" s="4"/>
      <c r="B266" s="9" t="s">
        <v>233</v>
      </c>
      <c r="C266" s="18" t="s">
        <v>14</v>
      </c>
      <c r="D266" s="3"/>
      <c r="E266" s="46"/>
      <c r="F266" s="34"/>
    </row>
    <row r="267" spans="1:6" x14ac:dyDescent="0.25">
      <c r="A267" s="4"/>
      <c r="B267" s="16" t="s">
        <v>234</v>
      </c>
      <c r="C267" s="22"/>
      <c r="D267" s="22"/>
      <c r="E267" s="46">
        <v>1003951</v>
      </c>
      <c r="F267" s="34">
        <v>298560.19</v>
      </c>
    </row>
    <row r="268" spans="1:6" x14ac:dyDescent="0.25">
      <c r="A268" s="4"/>
      <c r="B268" s="9" t="s">
        <v>235</v>
      </c>
      <c r="C268" s="18" t="s">
        <v>14</v>
      </c>
      <c r="D268" s="3">
        <v>5909</v>
      </c>
      <c r="E268" s="46"/>
      <c r="F268" s="34"/>
    </row>
    <row r="269" spans="1:6" x14ac:dyDescent="0.25">
      <c r="A269" s="4"/>
      <c r="B269" s="9" t="s">
        <v>236</v>
      </c>
      <c r="C269" s="18" t="s">
        <v>80</v>
      </c>
      <c r="D269" s="3">
        <v>15821</v>
      </c>
      <c r="E269" s="46"/>
      <c r="F269" s="34"/>
    </row>
    <row r="270" spans="1:6" x14ac:dyDescent="0.25">
      <c r="A270" s="4"/>
      <c r="B270" s="9" t="s">
        <v>237</v>
      </c>
      <c r="C270" s="18" t="s">
        <v>43</v>
      </c>
      <c r="D270" s="3">
        <v>28385</v>
      </c>
      <c r="E270" s="46"/>
      <c r="F270" s="34"/>
    </row>
    <row r="271" spans="1:6" x14ac:dyDescent="0.25">
      <c r="A271" s="4"/>
      <c r="B271" s="9" t="s">
        <v>238</v>
      </c>
      <c r="C271" s="18" t="s">
        <v>80</v>
      </c>
      <c r="D271" s="3">
        <v>5071</v>
      </c>
      <c r="E271" s="46"/>
      <c r="F271" s="34"/>
    </row>
    <row r="272" spans="1:6" x14ac:dyDescent="0.25">
      <c r="A272" s="4"/>
      <c r="B272" s="9" t="s">
        <v>239</v>
      </c>
      <c r="C272" s="18" t="s">
        <v>80</v>
      </c>
      <c r="D272" s="3">
        <v>15819</v>
      </c>
      <c r="E272" s="46"/>
      <c r="F272" s="34"/>
    </row>
    <row r="273" spans="1:6" x14ac:dyDescent="0.25">
      <c r="A273" s="4"/>
      <c r="B273" s="9" t="s">
        <v>240</v>
      </c>
      <c r="C273" s="18" t="s">
        <v>80</v>
      </c>
      <c r="D273" s="3">
        <v>425</v>
      </c>
      <c r="E273" s="46"/>
      <c r="F273" s="34"/>
    </row>
    <row r="274" spans="1:6" x14ac:dyDescent="0.25">
      <c r="A274" s="4"/>
      <c r="B274" s="9" t="s">
        <v>241</v>
      </c>
      <c r="C274" s="18" t="s">
        <v>80</v>
      </c>
      <c r="D274" s="3">
        <v>36114</v>
      </c>
      <c r="E274" s="46"/>
      <c r="F274" s="34"/>
    </row>
    <row r="275" spans="1:6" x14ac:dyDescent="0.25">
      <c r="A275" s="4"/>
      <c r="B275" s="9" t="s">
        <v>242</v>
      </c>
      <c r="C275" s="18" t="s">
        <v>80</v>
      </c>
      <c r="D275" s="3">
        <v>332</v>
      </c>
      <c r="E275" s="46"/>
      <c r="F275" s="34"/>
    </row>
    <row r="276" spans="1:6" x14ac:dyDescent="0.25">
      <c r="A276" s="4"/>
      <c r="B276" s="9" t="s">
        <v>243</v>
      </c>
      <c r="C276" s="18" t="s">
        <v>80</v>
      </c>
      <c r="D276" s="3">
        <v>112</v>
      </c>
      <c r="E276" s="46"/>
      <c r="F276" s="34"/>
    </row>
    <row r="277" spans="1:6" x14ac:dyDescent="0.25">
      <c r="A277" s="4"/>
      <c r="B277" s="16" t="s">
        <v>244</v>
      </c>
      <c r="C277" s="22"/>
      <c r="D277" s="22"/>
      <c r="E277" s="46">
        <v>3416572</v>
      </c>
      <c r="F277" s="34">
        <v>887357.45</v>
      </c>
    </row>
    <row r="278" spans="1:6" x14ac:dyDescent="0.25">
      <c r="A278" s="4"/>
      <c r="B278" s="9" t="s">
        <v>245</v>
      </c>
      <c r="C278" s="22"/>
      <c r="D278" s="22"/>
      <c r="E278" s="46"/>
      <c r="F278" s="34"/>
    </row>
    <row r="279" spans="1:6" x14ac:dyDescent="0.25">
      <c r="A279" s="4"/>
      <c r="B279" s="9" t="s">
        <v>246</v>
      </c>
      <c r="C279" s="18" t="s">
        <v>14</v>
      </c>
      <c r="D279" s="3">
        <v>997</v>
      </c>
      <c r="E279" s="46"/>
      <c r="F279" s="34"/>
    </row>
    <row r="280" spans="1:6" x14ac:dyDescent="0.25">
      <c r="A280" s="4"/>
      <c r="B280" s="9" t="s">
        <v>247</v>
      </c>
      <c r="C280" s="18" t="s">
        <v>14</v>
      </c>
      <c r="D280" s="3">
        <v>118</v>
      </c>
      <c r="E280" s="46"/>
      <c r="F280" s="34"/>
    </row>
    <row r="281" spans="1:6" x14ac:dyDescent="0.25">
      <c r="A281" s="4"/>
      <c r="B281" s="9" t="s">
        <v>248</v>
      </c>
      <c r="C281" s="22"/>
      <c r="D281" s="22"/>
      <c r="E281" s="46"/>
      <c r="F281" s="34"/>
    </row>
    <row r="282" spans="1:6" x14ac:dyDescent="0.25">
      <c r="A282" s="4"/>
      <c r="B282" s="9" t="s">
        <v>249</v>
      </c>
      <c r="C282" s="18" t="s">
        <v>308</v>
      </c>
      <c r="D282" s="3">
        <v>5174</v>
      </c>
      <c r="E282" s="46"/>
      <c r="F282" s="34"/>
    </row>
    <row r="283" spans="1:6" x14ac:dyDescent="0.25">
      <c r="A283" s="4"/>
      <c r="B283" s="9" t="s">
        <v>250</v>
      </c>
      <c r="C283" s="18" t="s">
        <v>19</v>
      </c>
      <c r="D283" s="3"/>
      <c r="E283" s="46"/>
      <c r="F283" s="34"/>
    </row>
    <row r="284" spans="1:6" x14ac:dyDescent="0.25">
      <c r="A284" s="4"/>
      <c r="B284" s="9" t="s">
        <v>251</v>
      </c>
      <c r="C284" s="18" t="s">
        <v>14</v>
      </c>
      <c r="D284" s="3"/>
      <c r="E284" s="46"/>
      <c r="F284" s="34"/>
    </row>
    <row r="285" spans="1:6" x14ac:dyDescent="0.25">
      <c r="A285" s="4"/>
      <c r="B285" s="9" t="s">
        <v>252</v>
      </c>
      <c r="C285" s="18" t="s">
        <v>14</v>
      </c>
      <c r="D285" s="3">
        <v>70</v>
      </c>
      <c r="E285" s="46"/>
      <c r="F285" s="34"/>
    </row>
    <row r="286" spans="1:6" x14ac:dyDescent="0.25">
      <c r="A286" s="4"/>
      <c r="B286" s="5" t="s">
        <v>81</v>
      </c>
      <c r="C286" s="22"/>
      <c r="D286" s="22"/>
      <c r="E286" s="46">
        <v>476800</v>
      </c>
      <c r="F286" s="34">
        <v>73911.289999999994</v>
      </c>
    </row>
    <row r="287" spans="1:6" x14ac:dyDescent="0.25">
      <c r="A287" s="4"/>
      <c r="B287" s="5" t="s">
        <v>82</v>
      </c>
      <c r="C287" s="22"/>
      <c r="D287" s="22"/>
      <c r="E287" s="46">
        <v>5977735</v>
      </c>
      <c r="F287" s="34">
        <v>2408223.13</v>
      </c>
    </row>
    <row r="288" spans="1:6" x14ac:dyDescent="0.25">
      <c r="A288" s="4"/>
      <c r="B288" s="5" t="s">
        <v>83</v>
      </c>
      <c r="C288" s="22"/>
      <c r="D288" s="22"/>
      <c r="E288" s="46"/>
      <c r="F288" s="34"/>
    </row>
    <row r="289" spans="1:6" x14ac:dyDescent="0.25">
      <c r="A289" s="4"/>
      <c r="B289" s="5" t="s">
        <v>84</v>
      </c>
      <c r="C289" s="22"/>
      <c r="D289" s="22"/>
      <c r="E289" s="46"/>
      <c r="F289" s="34"/>
    </row>
    <row r="290" spans="1:6" x14ac:dyDescent="0.25">
      <c r="A290" s="4"/>
      <c r="B290" s="5" t="s">
        <v>85</v>
      </c>
      <c r="C290" s="22"/>
      <c r="D290" s="22"/>
      <c r="E290" s="46">
        <v>1006006</v>
      </c>
      <c r="F290" s="34">
        <v>458524.26</v>
      </c>
    </row>
    <row r="291" spans="1:6" x14ac:dyDescent="0.25">
      <c r="A291" s="4"/>
      <c r="B291" s="5" t="s">
        <v>86</v>
      </c>
      <c r="C291" s="22"/>
      <c r="D291" s="22"/>
      <c r="E291" s="46"/>
      <c r="F291" s="34"/>
    </row>
    <row r="292" spans="1:6" x14ac:dyDescent="0.25">
      <c r="A292" s="4"/>
      <c r="B292" s="5" t="s">
        <v>87</v>
      </c>
      <c r="C292" s="22"/>
      <c r="D292" s="22"/>
      <c r="E292" s="46"/>
      <c r="F292" s="34"/>
    </row>
    <row r="293" spans="1:6" x14ac:dyDescent="0.25">
      <c r="A293" s="4"/>
      <c r="B293" s="5" t="s">
        <v>88</v>
      </c>
      <c r="C293" s="22"/>
      <c r="D293" s="22"/>
      <c r="E293" s="46"/>
      <c r="F293" s="34"/>
    </row>
    <row r="294" spans="1:6" ht="15.75" thickBot="1" x14ac:dyDescent="0.3">
      <c r="A294" s="4"/>
      <c r="B294" s="5" t="s">
        <v>89</v>
      </c>
      <c r="C294" s="22"/>
      <c r="D294" s="22"/>
      <c r="E294" s="46">
        <v>1998000</v>
      </c>
      <c r="F294" s="34">
        <v>62560.45</v>
      </c>
    </row>
    <row r="295" spans="1:6" ht="15.75" customHeight="1" thickBot="1" x14ac:dyDescent="0.3">
      <c r="A295" s="60" t="s">
        <v>253</v>
      </c>
      <c r="B295" s="61"/>
      <c r="C295" s="61"/>
      <c r="D295" s="62"/>
      <c r="E295" s="52">
        <f>SUM(E245:E294)</f>
        <v>15107541</v>
      </c>
      <c r="F295" s="52">
        <f>SUM(F245:F294)</f>
        <v>4630983.4000000004</v>
      </c>
    </row>
    <row r="296" spans="1:6" ht="15.75" thickBot="1" x14ac:dyDescent="0.3">
      <c r="A296" s="64" t="s">
        <v>3</v>
      </c>
      <c r="B296" s="64" t="s">
        <v>303</v>
      </c>
      <c r="C296" s="67" t="s">
        <v>4</v>
      </c>
      <c r="D296" s="68"/>
      <c r="E296" s="64" t="s">
        <v>5</v>
      </c>
      <c r="F296" s="64" t="s">
        <v>6</v>
      </c>
    </row>
    <row r="297" spans="1:6" ht="15.75" thickBot="1" x14ac:dyDescent="0.3">
      <c r="A297" s="65"/>
      <c r="B297" s="65"/>
      <c r="C297" s="67" t="s">
        <v>7</v>
      </c>
      <c r="D297" s="68"/>
      <c r="E297" s="65"/>
      <c r="F297" s="65"/>
    </row>
    <row r="298" spans="1:6" ht="15.75" thickBot="1" x14ac:dyDescent="0.3">
      <c r="A298" s="66"/>
      <c r="B298" s="66"/>
      <c r="C298" s="55" t="s">
        <v>8</v>
      </c>
      <c r="D298" s="55" t="s">
        <v>9</v>
      </c>
      <c r="E298" s="66"/>
      <c r="F298" s="66"/>
    </row>
    <row r="299" spans="1:6" x14ac:dyDescent="0.25">
      <c r="A299" s="13" t="s">
        <v>254</v>
      </c>
      <c r="B299" s="14" t="s">
        <v>255</v>
      </c>
      <c r="C299" s="22"/>
      <c r="D299" s="22"/>
      <c r="E299" s="33">
        <v>9848</v>
      </c>
      <c r="F299" s="33">
        <v>3555.73</v>
      </c>
    </row>
    <row r="300" spans="1:6" x14ac:dyDescent="0.25">
      <c r="A300" s="4"/>
      <c r="B300" s="63" t="s">
        <v>309</v>
      </c>
      <c r="C300" s="27" t="s">
        <v>19</v>
      </c>
      <c r="D300" s="31">
        <v>75</v>
      </c>
      <c r="E300" s="22"/>
      <c r="F300" s="22"/>
    </row>
    <row r="301" spans="1:6" x14ac:dyDescent="0.25">
      <c r="A301" s="4"/>
      <c r="B301" s="63"/>
      <c r="C301" s="29" t="s">
        <v>98</v>
      </c>
      <c r="D301" s="32">
        <v>1</v>
      </c>
      <c r="E301" s="22"/>
      <c r="F301" s="22"/>
    </row>
    <row r="302" spans="1:6" x14ac:dyDescent="0.25">
      <c r="A302" s="4"/>
      <c r="B302" s="9" t="s">
        <v>256</v>
      </c>
      <c r="C302" s="17" t="s">
        <v>80</v>
      </c>
      <c r="E302" s="3"/>
      <c r="F302" s="3"/>
    </row>
    <row r="303" spans="1:6" x14ac:dyDescent="0.25">
      <c r="A303" s="4"/>
      <c r="B303" s="9" t="s">
        <v>257</v>
      </c>
      <c r="C303" s="17" t="s">
        <v>14</v>
      </c>
      <c r="D303">
        <v>1021</v>
      </c>
      <c r="E303" s="3"/>
      <c r="F303" s="3"/>
    </row>
    <row r="304" spans="1:6" x14ac:dyDescent="0.25">
      <c r="A304" s="4"/>
      <c r="B304" s="9" t="s">
        <v>258</v>
      </c>
      <c r="C304" s="17" t="s">
        <v>80</v>
      </c>
      <c r="E304" s="3"/>
      <c r="F304" s="3"/>
    </row>
    <row r="305" spans="1:6" x14ac:dyDescent="0.25">
      <c r="A305" s="4"/>
      <c r="B305" s="9" t="s">
        <v>259</v>
      </c>
      <c r="C305" s="17" t="s">
        <v>14</v>
      </c>
      <c r="E305" s="3"/>
      <c r="F305" s="3"/>
    </row>
    <row r="306" spans="1:6" x14ac:dyDescent="0.25">
      <c r="A306" s="4"/>
      <c r="B306" s="9" t="s">
        <v>260</v>
      </c>
      <c r="C306" s="17" t="s">
        <v>43</v>
      </c>
      <c r="D306">
        <v>74</v>
      </c>
      <c r="E306" s="3"/>
      <c r="F306" s="3"/>
    </row>
    <row r="307" spans="1:6" x14ac:dyDescent="0.25">
      <c r="A307" s="4"/>
      <c r="B307" s="9" t="s">
        <v>261</v>
      </c>
      <c r="C307" s="17" t="s">
        <v>80</v>
      </c>
      <c r="D307">
        <v>25</v>
      </c>
      <c r="E307" s="3"/>
      <c r="F307" s="3"/>
    </row>
    <row r="308" spans="1:6" x14ac:dyDescent="0.25">
      <c r="A308" s="4"/>
      <c r="B308" s="9" t="s">
        <v>262</v>
      </c>
      <c r="C308" s="17" t="s">
        <v>80</v>
      </c>
      <c r="E308" s="3"/>
      <c r="F308" s="3"/>
    </row>
    <row r="309" spans="1:6" x14ac:dyDescent="0.25">
      <c r="A309" s="4"/>
      <c r="B309" s="16" t="s">
        <v>263</v>
      </c>
      <c r="C309" s="22"/>
      <c r="D309" s="22"/>
      <c r="E309" s="34">
        <v>335362</v>
      </c>
      <c r="F309" s="34">
        <v>234063.65</v>
      </c>
    </row>
    <row r="310" spans="1:6" x14ac:dyDescent="0.25">
      <c r="A310" s="4"/>
      <c r="B310" s="9" t="s">
        <v>264</v>
      </c>
      <c r="C310" s="22"/>
      <c r="D310" s="22"/>
      <c r="E310" s="3"/>
      <c r="F310" s="3"/>
    </row>
    <row r="311" spans="1:6" x14ac:dyDescent="0.25">
      <c r="A311" s="4"/>
      <c r="B311" s="9" t="s">
        <v>265</v>
      </c>
      <c r="C311" s="17" t="s">
        <v>310</v>
      </c>
      <c r="E311" s="3"/>
      <c r="F311" s="3"/>
    </row>
    <row r="312" spans="1:6" x14ac:dyDescent="0.25">
      <c r="A312" s="4"/>
      <c r="B312" s="9" t="s">
        <v>266</v>
      </c>
      <c r="C312" s="22"/>
      <c r="D312" s="22"/>
      <c r="E312" s="3"/>
      <c r="F312" s="3"/>
    </row>
    <row r="313" spans="1:6" x14ac:dyDescent="0.25">
      <c r="A313" s="4"/>
      <c r="B313" s="9" t="s">
        <v>267</v>
      </c>
      <c r="C313" s="17" t="s">
        <v>14</v>
      </c>
      <c r="D313">
        <v>1240</v>
      </c>
      <c r="E313" s="3"/>
      <c r="F313" s="3"/>
    </row>
    <row r="314" spans="1:6" x14ac:dyDescent="0.25">
      <c r="A314" s="4"/>
      <c r="B314" s="9" t="s">
        <v>268</v>
      </c>
      <c r="C314" s="17" t="s">
        <v>80</v>
      </c>
      <c r="D314">
        <v>15</v>
      </c>
      <c r="E314" s="3"/>
      <c r="F314" s="3"/>
    </row>
    <row r="315" spans="1:6" x14ac:dyDescent="0.25">
      <c r="A315" s="4"/>
      <c r="B315" s="9" t="s">
        <v>269</v>
      </c>
      <c r="C315" s="17" t="s">
        <v>14</v>
      </c>
      <c r="D315">
        <v>1312</v>
      </c>
      <c r="E315" s="3"/>
      <c r="F315" s="3"/>
    </row>
    <row r="316" spans="1:6" x14ac:dyDescent="0.25">
      <c r="A316" s="4"/>
      <c r="B316" s="9" t="s">
        <v>270</v>
      </c>
      <c r="C316" s="17" t="s">
        <v>80</v>
      </c>
      <c r="D316">
        <v>61</v>
      </c>
      <c r="E316" s="3"/>
      <c r="F316" s="3"/>
    </row>
    <row r="317" spans="1:6" x14ac:dyDescent="0.25">
      <c r="A317" s="4"/>
      <c r="B317" s="9" t="s">
        <v>271</v>
      </c>
      <c r="C317" s="17" t="s">
        <v>43</v>
      </c>
      <c r="D317">
        <v>399</v>
      </c>
      <c r="E317" s="3"/>
      <c r="F317" s="3"/>
    </row>
    <row r="318" spans="1:6" x14ac:dyDescent="0.25">
      <c r="A318" s="4"/>
      <c r="B318" s="9" t="s">
        <v>272</v>
      </c>
      <c r="C318" s="22"/>
      <c r="D318" s="22"/>
      <c r="E318" s="3"/>
      <c r="F318" s="3"/>
    </row>
    <row r="319" spans="1:6" x14ac:dyDescent="0.25">
      <c r="A319" s="4"/>
      <c r="B319" s="9" t="s">
        <v>273</v>
      </c>
      <c r="C319" s="24" t="s">
        <v>338</v>
      </c>
      <c r="D319">
        <v>204795</v>
      </c>
      <c r="E319" s="3"/>
      <c r="F319" s="3"/>
    </row>
    <row r="320" spans="1:6" x14ac:dyDescent="0.25">
      <c r="A320" s="4"/>
      <c r="B320" s="9"/>
      <c r="C320" s="24" t="s">
        <v>339</v>
      </c>
      <c r="D320">
        <v>206444</v>
      </c>
      <c r="E320" s="22"/>
      <c r="F320" s="22"/>
    </row>
    <row r="321" spans="1:6" x14ac:dyDescent="0.25">
      <c r="A321" s="4"/>
      <c r="B321" s="9"/>
      <c r="C321" s="24" t="s">
        <v>340</v>
      </c>
      <c r="D321">
        <v>142</v>
      </c>
      <c r="E321" s="22"/>
      <c r="F321" s="22"/>
    </row>
    <row r="322" spans="1:6" x14ac:dyDescent="0.25">
      <c r="A322" s="4"/>
      <c r="B322" s="9"/>
      <c r="C322" s="24" t="s">
        <v>342</v>
      </c>
      <c r="D322">
        <v>97</v>
      </c>
      <c r="E322" s="22"/>
      <c r="F322" s="22"/>
    </row>
    <row r="323" spans="1:6" x14ac:dyDescent="0.25">
      <c r="A323" s="4"/>
      <c r="B323" s="9"/>
      <c r="C323" s="24" t="s">
        <v>341</v>
      </c>
      <c r="E323" s="22"/>
      <c r="F323" s="22"/>
    </row>
    <row r="324" spans="1:6" x14ac:dyDescent="0.25">
      <c r="A324" s="4"/>
      <c r="B324" s="9" t="s">
        <v>274</v>
      </c>
      <c r="C324" s="22"/>
      <c r="D324" s="22"/>
      <c r="E324" s="3"/>
      <c r="F324" s="3"/>
    </row>
    <row r="325" spans="1:6" x14ac:dyDescent="0.25">
      <c r="A325" s="4"/>
      <c r="B325" s="9" t="s">
        <v>343</v>
      </c>
      <c r="C325" s="24" t="s">
        <v>346</v>
      </c>
      <c r="E325" s="22"/>
      <c r="F325" s="22"/>
    </row>
    <row r="326" spans="1:6" x14ac:dyDescent="0.25">
      <c r="A326" s="4"/>
      <c r="B326" s="9"/>
      <c r="C326" s="24" t="s">
        <v>347</v>
      </c>
      <c r="E326" s="22"/>
      <c r="F326" s="22"/>
    </row>
    <row r="327" spans="1:6" x14ac:dyDescent="0.25">
      <c r="A327" s="4"/>
      <c r="B327" s="9"/>
      <c r="C327" s="24" t="s">
        <v>348</v>
      </c>
      <c r="E327" s="22"/>
      <c r="F327" s="22"/>
    </row>
    <row r="328" spans="1:6" x14ac:dyDescent="0.25">
      <c r="A328" s="4"/>
      <c r="B328" s="9"/>
      <c r="C328" s="24" t="s">
        <v>349</v>
      </c>
      <c r="E328" s="22"/>
      <c r="F328" s="22"/>
    </row>
    <row r="329" spans="1:6" x14ac:dyDescent="0.25">
      <c r="A329" s="4"/>
      <c r="B329" s="9" t="s">
        <v>344</v>
      </c>
      <c r="C329" s="24" t="s">
        <v>346</v>
      </c>
      <c r="E329" s="22"/>
      <c r="F329" s="22"/>
    </row>
    <row r="330" spans="1:6" x14ac:dyDescent="0.25">
      <c r="A330" s="4"/>
      <c r="B330" s="9"/>
      <c r="C330" s="24" t="s">
        <v>347</v>
      </c>
      <c r="E330" s="22"/>
      <c r="F330" s="22"/>
    </row>
    <row r="331" spans="1:6" x14ac:dyDescent="0.25">
      <c r="A331" s="4"/>
      <c r="B331" s="9"/>
      <c r="C331" s="24" t="s">
        <v>348</v>
      </c>
      <c r="E331" s="22"/>
      <c r="F331" s="22"/>
    </row>
    <row r="332" spans="1:6" x14ac:dyDescent="0.25">
      <c r="A332" s="4"/>
      <c r="B332" s="9"/>
      <c r="C332" s="24" t="s">
        <v>349</v>
      </c>
      <c r="E332" s="22"/>
      <c r="F332" s="22"/>
    </row>
    <row r="333" spans="1:6" x14ac:dyDescent="0.25">
      <c r="A333" s="4"/>
      <c r="B333" s="9" t="s">
        <v>345</v>
      </c>
      <c r="C333" s="24" t="s">
        <v>346</v>
      </c>
      <c r="E333" s="22"/>
      <c r="F333" s="22"/>
    </row>
    <row r="334" spans="1:6" x14ac:dyDescent="0.25">
      <c r="A334" s="4"/>
      <c r="B334" s="9"/>
      <c r="C334" s="24" t="s">
        <v>347</v>
      </c>
      <c r="E334" s="22"/>
      <c r="F334" s="22"/>
    </row>
    <row r="335" spans="1:6" x14ac:dyDescent="0.25">
      <c r="A335" s="4"/>
      <c r="B335" s="9"/>
      <c r="C335" s="24" t="s">
        <v>348</v>
      </c>
      <c r="E335" s="22"/>
      <c r="F335" s="22"/>
    </row>
    <row r="336" spans="1:6" x14ac:dyDescent="0.25">
      <c r="A336" s="4"/>
      <c r="B336" s="9"/>
      <c r="C336" s="24" t="s">
        <v>349</v>
      </c>
      <c r="E336" s="22"/>
      <c r="F336" s="22"/>
    </row>
    <row r="337" spans="1:6" x14ac:dyDescent="0.25">
      <c r="A337" s="4"/>
      <c r="B337" s="9" t="s">
        <v>321</v>
      </c>
      <c r="C337" s="24" t="s">
        <v>346</v>
      </c>
      <c r="E337" s="22"/>
      <c r="F337" s="22"/>
    </row>
    <row r="338" spans="1:6" x14ac:dyDescent="0.25">
      <c r="A338" s="4"/>
      <c r="B338" s="9"/>
      <c r="C338" s="24" t="s">
        <v>347</v>
      </c>
      <c r="E338" s="22"/>
      <c r="F338" s="22"/>
    </row>
    <row r="339" spans="1:6" x14ac:dyDescent="0.25">
      <c r="A339" s="4"/>
      <c r="B339" s="9"/>
      <c r="C339" s="24" t="s">
        <v>348</v>
      </c>
      <c r="E339" s="22"/>
      <c r="F339" s="22"/>
    </row>
    <row r="340" spans="1:6" x14ac:dyDescent="0.25">
      <c r="A340" s="4"/>
      <c r="B340" s="9"/>
      <c r="C340" s="24" t="s">
        <v>349</v>
      </c>
      <c r="E340" s="22"/>
      <c r="F340" s="22"/>
    </row>
    <row r="341" spans="1:6" x14ac:dyDescent="0.25">
      <c r="A341" s="4"/>
      <c r="B341" s="4" t="s">
        <v>275</v>
      </c>
      <c r="C341" s="26"/>
      <c r="D341" s="22"/>
      <c r="E341" s="47">
        <v>224568</v>
      </c>
      <c r="F341" s="34">
        <v>87485.65</v>
      </c>
    </row>
    <row r="342" spans="1:6" x14ac:dyDescent="0.25">
      <c r="A342" s="4"/>
      <c r="B342" s="4" t="s">
        <v>311</v>
      </c>
      <c r="C342" s="27" t="s">
        <v>19</v>
      </c>
      <c r="D342" s="28">
        <v>688</v>
      </c>
      <c r="E342" s="22"/>
      <c r="F342" s="22"/>
    </row>
    <row r="343" spans="1:6" x14ac:dyDescent="0.25">
      <c r="A343" s="4"/>
      <c r="B343" s="4"/>
      <c r="C343" s="29" t="s">
        <v>98</v>
      </c>
      <c r="D343" s="30"/>
      <c r="E343" s="22"/>
      <c r="F343" s="22"/>
    </row>
    <row r="344" spans="1:6" x14ac:dyDescent="0.25">
      <c r="A344" s="4"/>
      <c r="B344" s="7" t="s">
        <v>276</v>
      </c>
      <c r="C344" s="17" t="s">
        <v>80</v>
      </c>
      <c r="D344" s="3"/>
      <c r="E344" s="3"/>
      <c r="F344" s="3"/>
    </row>
    <row r="345" spans="1:6" x14ac:dyDescent="0.25">
      <c r="A345" s="4"/>
      <c r="B345" s="7" t="s">
        <v>277</v>
      </c>
      <c r="C345" s="17" t="s">
        <v>80</v>
      </c>
      <c r="D345" s="3"/>
      <c r="E345" s="3"/>
      <c r="F345" s="3"/>
    </row>
    <row r="346" spans="1:6" x14ac:dyDescent="0.25">
      <c r="A346" s="4"/>
      <c r="B346" s="7" t="s">
        <v>278</v>
      </c>
      <c r="C346" s="17" t="s">
        <v>80</v>
      </c>
      <c r="D346" s="3"/>
      <c r="E346" s="3"/>
      <c r="F346" s="3"/>
    </row>
    <row r="347" spans="1:6" x14ac:dyDescent="0.25">
      <c r="A347" s="4"/>
      <c r="B347" s="7" t="s">
        <v>279</v>
      </c>
      <c r="C347" s="17" t="s">
        <v>14</v>
      </c>
      <c r="D347" s="3">
        <v>4157</v>
      </c>
      <c r="E347" s="3"/>
      <c r="F347" s="3"/>
    </row>
    <row r="348" spans="1:6" x14ac:dyDescent="0.25">
      <c r="A348" s="4"/>
      <c r="B348" s="7" t="s">
        <v>280</v>
      </c>
      <c r="C348" s="17" t="s">
        <v>80</v>
      </c>
      <c r="D348" s="3"/>
      <c r="E348" s="3"/>
      <c r="F348" s="3"/>
    </row>
    <row r="349" spans="1:6" x14ac:dyDescent="0.25">
      <c r="A349" s="4"/>
      <c r="B349" s="7" t="s">
        <v>281</v>
      </c>
      <c r="C349" s="17" t="s">
        <v>14</v>
      </c>
      <c r="D349" s="3">
        <v>4320</v>
      </c>
      <c r="E349" s="3"/>
      <c r="F349" s="3"/>
    </row>
    <row r="350" spans="1:6" x14ac:dyDescent="0.25">
      <c r="A350" s="4"/>
      <c r="B350" s="7" t="s">
        <v>282</v>
      </c>
      <c r="C350" s="17" t="s">
        <v>43</v>
      </c>
      <c r="D350" s="3">
        <v>257</v>
      </c>
      <c r="E350" s="3"/>
      <c r="F350" s="3"/>
    </row>
    <row r="351" spans="1:6" x14ac:dyDescent="0.25">
      <c r="A351" s="4"/>
      <c r="B351" s="7" t="s">
        <v>283</v>
      </c>
      <c r="C351" s="17" t="s">
        <v>80</v>
      </c>
      <c r="D351" s="3">
        <v>3071</v>
      </c>
      <c r="E351" s="3"/>
      <c r="F351" s="3"/>
    </row>
    <row r="352" spans="1:6" x14ac:dyDescent="0.25">
      <c r="A352" s="4"/>
      <c r="B352" s="7" t="s">
        <v>284</v>
      </c>
      <c r="C352" s="17" t="s">
        <v>80</v>
      </c>
      <c r="D352" s="3">
        <v>74</v>
      </c>
      <c r="E352" s="3"/>
      <c r="F352" s="3"/>
    </row>
    <row r="353" spans="1:6" x14ac:dyDescent="0.25">
      <c r="A353" s="4"/>
      <c r="B353" s="4" t="s">
        <v>312</v>
      </c>
      <c r="C353" s="27" t="s">
        <v>19</v>
      </c>
      <c r="D353" s="28"/>
      <c r="E353" s="22"/>
      <c r="F353" s="22"/>
    </row>
    <row r="354" spans="1:6" x14ac:dyDescent="0.25">
      <c r="A354" s="4"/>
      <c r="B354" s="4"/>
      <c r="C354" s="29" t="s">
        <v>98</v>
      </c>
      <c r="D354" s="30"/>
      <c r="E354" s="22"/>
      <c r="F354" s="22"/>
    </row>
    <row r="355" spans="1:6" x14ac:dyDescent="0.25">
      <c r="A355" s="4"/>
      <c r="B355" s="7" t="s">
        <v>276</v>
      </c>
      <c r="C355" s="17" t="s">
        <v>80</v>
      </c>
      <c r="D355" s="3"/>
      <c r="E355" s="3"/>
      <c r="F355" s="3"/>
    </row>
    <row r="356" spans="1:6" x14ac:dyDescent="0.25">
      <c r="A356" s="4"/>
      <c r="B356" s="7" t="s">
        <v>277</v>
      </c>
      <c r="C356" s="17" t="s">
        <v>80</v>
      </c>
      <c r="D356" s="3"/>
      <c r="E356" s="3"/>
      <c r="F356" s="3"/>
    </row>
    <row r="357" spans="1:6" x14ac:dyDescent="0.25">
      <c r="A357" s="4"/>
      <c r="B357" s="7" t="s">
        <v>278</v>
      </c>
      <c r="C357" s="17" t="s">
        <v>80</v>
      </c>
      <c r="D357" s="3"/>
      <c r="E357" s="3"/>
      <c r="F357" s="3"/>
    </row>
    <row r="358" spans="1:6" x14ac:dyDescent="0.25">
      <c r="A358" s="4"/>
      <c r="B358" s="7" t="s">
        <v>279</v>
      </c>
      <c r="C358" s="17" t="s">
        <v>14</v>
      </c>
      <c r="D358" s="3"/>
      <c r="E358" s="3"/>
      <c r="F358" s="3"/>
    </row>
    <row r="359" spans="1:6" x14ac:dyDescent="0.25">
      <c r="A359" s="4"/>
      <c r="B359" s="7" t="s">
        <v>280</v>
      </c>
      <c r="C359" s="17" t="s">
        <v>80</v>
      </c>
      <c r="D359" s="3"/>
      <c r="E359" s="3"/>
      <c r="F359" s="3"/>
    </row>
    <row r="360" spans="1:6" x14ac:dyDescent="0.25">
      <c r="A360" s="4"/>
      <c r="B360" s="7" t="s">
        <v>281</v>
      </c>
      <c r="C360" s="17" t="s">
        <v>14</v>
      </c>
      <c r="D360" s="3"/>
      <c r="E360" s="3"/>
      <c r="F360" s="3"/>
    </row>
    <row r="361" spans="1:6" x14ac:dyDescent="0.25">
      <c r="A361" s="4"/>
      <c r="B361" s="7" t="s">
        <v>282</v>
      </c>
      <c r="C361" s="17" t="s">
        <v>43</v>
      </c>
      <c r="D361" s="3"/>
      <c r="E361" s="3"/>
      <c r="F361" s="3"/>
    </row>
    <row r="362" spans="1:6" x14ac:dyDescent="0.25">
      <c r="A362" s="4"/>
      <c r="B362" s="7" t="s">
        <v>283</v>
      </c>
      <c r="C362" s="17" t="s">
        <v>80</v>
      </c>
      <c r="D362" s="3"/>
      <c r="E362" s="3"/>
      <c r="F362" s="3"/>
    </row>
    <row r="363" spans="1:6" x14ac:dyDescent="0.25">
      <c r="A363" s="4"/>
      <c r="B363" s="7" t="s">
        <v>284</v>
      </c>
      <c r="C363" s="17" t="s">
        <v>80</v>
      </c>
      <c r="D363" s="3"/>
      <c r="E363" s="3"/>
      <c r="F363" s="3"/>
    </row>
    <row r="364" spans="1:6" x14ac:dyDescent="0.25">
      <c r="A364" s="4"/>
      <c r="B364" s="4" t="s">
        <v>313</v>
      </c>
      <c r="C364" s="27" t="s">
        <v>19</v>
      </c>
      <c r="D364" s="28"/>
      <c r="E364" s="22"/>
      <c r="F364" s="22"/>
    </row>
    <row r="365" spans="1:6" x14ac:dyDescent="0.25">
      <c r="A365" s="4"/>
      <c r="B365" s="4"/>
      <c r="C365" s="29" t="s">
        <v>98</v>
      </c>
      <c r="D365" s="30"/>
      <c r="E365" s="22"/>
      <c r="F365" s="22"/>
    </row>
    <row r="366" spans="1:6" x14ac:dyDescent="0.25">
      <c r="A366" s="4"/>
      <c r="B366" s="7" t="s">
        <v>276</v>
      </c>
      <c r="C366" s="17" t="s">
        <v>80</v>
      </c>
      <c r="D366" s="3"/>
      <c r="E366" s="3"/>
      <c r="F366" s="3"/>
    </row>
    <row r="367" spans="1:6" x14ac:dyDescent="0.25">
      <c r="A367" s="4"/>
      <c r="B367" s="7" t="s">
        <v>277</v>
      </c>
      <c r="C367" s="17" t="s">
        <v>80</v>
      </c>
      <c r="D367" s="3"/>
      <c r="E367" s="3"/>
      <c r="F367" s="3"/>
    </row>
    <row r="368" spans="1:6" x14ac:dyDescent="0.25">
      <c r="A368" s="4"/>
      <c r="B368" s="7" t="s">
        <v>278</v>
      </c>
      <c r="C368" s="17" t="s">
        <v>80</v>
      </c>
      <c r="D368" s="3"/>
      <c r="E368" s="3"/>
      <c r="F368" s="3"/>
    </row>
    <row r="369" spans="1:6" x14ac:dyDescent="0.25">
      <c r="A369" s="4"/>
      <c r="B369" s="7" t="s">
        <v>279</v>
      </c>
      <c r="C369" s="17" t="s">
        <v>14</v>
      </c>
      <c r="D369" s="3"/>
      <c r="E369" s="3"/>
      <c r="F369" s="3"/>
    </row>
    <row r="370" spans="1:6" x14ac:dyDescent="0.25">
      <c r="A370" s="4"/>
      <c r="B370" s="7" t="s">
        <v>280</v>
      </c>
      <c r="C370" s="17" t="s">
        <v>80</v>
      </c>
      <c r="D370" s="3"/>
      <c r="E370" s="3"/>
      <c r="F370" s="3"/>
    </row>
    <row r="371" spans="1:6" x14ac:dyDescent="0.25">
      <c r="A371" s="4"/>
      <c r="B371" s="7" t="s">
        <v>281</v>
      </c>
      <c r="C371" s="17" t="s">
        <v>14</v>
      </c>
      <c r="D371" s="3"/>
      <c r="E371" s="3"/>
      <c r="F371" s="3"/>
    </row>
    <row r="372" spans="1:6" x14ac:dyDescent="0.25">
      <c r="A372" s="4"/>
      <c r="B372" s="7" t="s">
        <v>282</v>
      </c>
      <c r="C372" s="17" t="s">
        <v>43</v>
      </c>
      <c r="D372" s="3"/>
      <c r="E372" s="3"/>
      <c r="F372" s="3"/>
    </row>
    <row r="373" spans="1:6" x14ac:dyDescent="0.25">
      <c r="A373" s="4"/>
      <c r="B373" s="7" t="s">
        <v>283</v>
      </c>
      <c r="C373" s="17" t="s">
        <v>80</v>
      </c>
      <c r="D373" s="3"/>
      <c r="E373" s="3"/>
      <c r="F373" s="3"/>
    </row>
    <row r="374" spans="1:6" x14ac:dyDescent="0.25">
      <c r="A374" s="4"/>
      <c r="B374" s="7" t="s">
        <v>284</v>
      </c>
      <c r="C374" s="17" t="s">
        <v>80</v>
      </c>
      <c r="D374" s="3"/>
      <c r="E374" s="3"/>
      <c r="F374" s="3"/>
    </row>
    <row r="375" spans="1:6" s="42" customFormat="1" x14ac:dyDescent="0.25">
      <c r="A375" s="37"/>
      <c r="B375" s="37" t="s">
        <v>314</v>
      </c>
      <c r="C375" s="49" t="s">
        <v>19</v>
      </c>
      <c r="D375" s="50"/>
      <c r="E375" s="51"/>
      <c r="F375" s="51"/>
    </row>
    <row r="376" spans="1:6" x14ac:dyDescent="0.25">
      <c r="A376" s="4"/>
      <c r="B376" s="4"/>
      <c r="C376" s="29" t="s">
        <v>98</v>
      </c>
      <c r="D376" s="30"/>
      <c r="E376" s="22"/>
      <c r="F376" s="22"/>
    </row>
    <row r="377" spans="1:6" x14ac:dyDescent="0.25">
      <c r="A377" s="4"/>
      <c r="B377" s="7" t="s">
        <v>276</v>
      </c>
      <c r="C377" s="17" t="s">
        <v>80</v>
      </c>
      <c r="D377" s="3"/>
      <c r="E377" s="3"/>
      <c r="F377" s="3"/>
    </row>
    <row r="378" spans="1:6" x14ac:dyDescent="0.25">
      <c r="A378" s="4"/>
      <c r="B378" s="7" t="s">
        <v>277</v>
      </c>
      <c r="C378" s="17" t="s">
        <v>80</v>
      </c>
      <c r="D378" s="3"/>
      <c r="E378" s="3"/>
      <c r="F378" s="3"/>
    </row>
    <row r="379" spans="1:6" x14ac:dyDescent="0.25">
      <c r="A379" s="4"/>
      <c r="B379" s="7" t="s">
        <v>278</v>
      </c>
      <c r="C379" s="17" t="s">
        <v>80</v>
      </c>
      <c r="D379" s="3"/>
      <c r="E379" s="3"/>
      <c r="F379" s="3"/>
    </row>
    <row r="380" spans="1:6" x14ac:dyDescent="0.25">
      <c r="A380" s="4"/>
      <c r="B380" s="7" t="s">
        <v>279</v>
      </c>
      <c r="C380" s="17" t="s">
        <v>14</v>
      </c>
      <c r="D380" s="3"/>
      <c r="E380" s="3"/>
      <c r="F380" s="3"/>
    </row>
    <row r="381" spans="1:6" x14ac:dyDescent="0.25">
      <c r="A381" s="4"/>
      <c r="B381" s="7" t="s">
        <v>280</v>
      </c>
      <c r="C381" s="17" t="s">
        <v>80</v>
      </c>
      <c r="D381" s="3"/>
      <c r="E381" s="3"/>
      <c r="F381" s="3"/>
    </row>
    <row r="382" spans="1:6" x14ac:dyDescent="0.25">
      <c r="A382" s="4"/>
      <c r="B382" s="7" t="s">
        <v>281</v>
      </c>
      <c r="C382" s="17" t="s">
        <v>14</v>
      </c>
      <c r="D382" s="3"/>
      <c r="E382" s="3"/>
      <c r="F382" s="3"/>
    </row>
    <row r="383" spans="1:6" x14ac:dyDescent="0.25">
      <c r="A383" s="4"/>
      <c r="B383" s="7" t="s">
        <v>282</v>
      </c>
      <c r="C383" s="17" t="s">
        <v>43</v>
      </c>
      <c r="D383" s="3"/>
      <c r="E383" s="3"/>
      <c r="F383" s="3"/>
    </row>
    <row r="384" spans="1:6" x14ac:dyDescent="0.25">
      <c r="A384" s="4"/>
      <c r="B384" s="7" t="s">
        <v>283</v>
      </c>
      <c r="C384" s="17" t="s">
        <v>80</v>
      </c>
      <c r="D384" s="3"/>
      <c r="E384" s="3"/>
      <c r="F384" s="3"/>
    </row>
    <row r="385" spans="1:6" x14ac:dyDescent="0.25">
      <c r="A385" s="4"/>
      <c r="B385" s="7" t="s">
        <v>284</v>
      </c>
      <c r="C385" s="17" t="s">
        <v>80</v>
      </c>
      <c r="D385" s="3"/>
      <c r="E385" s="3"/>
      <c r="F385" s="3"/>
    </row>
    <row r="386" spans="1:6" x14ac:dyDescent="0.25">
      <c r="A386" s="4"/>
      <c r="B386" s="4" t="s">
        <v>315</v>
      </c>
      <c r="C386" s="27" t="s">
        <v>19</v>
      </c>
      <c r="D386" s="28"/>
      <c r="E386" s="22"/>
      <c r="F386" s="22"/>
    </row>
    <row r="387" spans="1:6" x14ac:dyDescent="0.25">
      <c r="A387" s="4"/>
      <c r="B387" s="4"/>
      <c r="C387" s="29" t="s">
        <v>98</v>
      </c>
      <c r="D387" s="30"/>
      <c r="E387" s="22"/>
      <c r="F387" s="22"/>
    </row>
    <row r="388" spans="1:6" x14ac:dyDescent="0.25">
      <c r="A388" s="4"/>
      <c r="B388" s="7" t="s">
        <v>276</v>
      </c>
      <c r="C388" s="17" t="s">
        <v>80</v>
      </c>
      <c r="D388" s="3"/>
      <c r="E388" s="3"/>
      <c r="F388" s="3"/>
    </row>
    <row r="389" spans="1:6" x14ac:dyDescent="0.25">
      <c r="A389" s="4"/>
      <c r="B389" s="7" t="s">
        <v>277</v>
      </c>
      <c r="C389" s="17" t="s">
        <v>80</v>
      </c>
      <c r="D389" s="3"/>
      <c r="E389" s="3"/>
      <c r="F389" s="3"/>
    </row>
    <row r="390" spans="1:6" x14ac:dyDescent="0.25">
      <c r="A390" s="4"/>
      <c r="B390" s="7" t="s">
        <v>278</v>
      </c>
      <c r="C390" s="17" t="s">
        <v>80</v>
      </c>
      <c r="D390" s="3"/>
      <c r="E390" s="3"/>
      <c r="F390" s="3"/>
    </row>
    <row r="391" spans="1:6" x14ac:dyDescent="0.25">
      <c r="A391" s="4"/>
      <c r="B391" s="7" t="s">
        <v>279</v>
      </c>
      <c r="C391" s="17" t="s">
        <v>14</v>
      </c>
      <c r="D391" s="3"/>
      <c r="E391" s="3"/>
      <c r="F391" s="3"/>
    </row>
    <row r="392" spans="1:6" x14ac:dyDescent="0.25">
      <c r="A392" s="4"/>
      <c r="B392" s="7" t="s">
        <v>280</v>
      </c>
      <c r="C392" s="17" t="s">
        <v>80</v>
      </c>
      <c r="D392" s="3"/>
      <c r="E392" s="3"/>
      <c r="F392" s="3"/>
    </row>
    <row r="393" spans="1:6" x14ac:dyDescent="0.25">
      <c r="A393" s="4"/>
      <c r="B393" s="7" t="s">
        <v>281</v>
      </c>
      <c r="C393" s="17" t="s">
        <v>14</v>
      </c>
      <c r="D393" s="3"/>
      <c r="E393" s="3"/>
      <c r="F393" s="3"/>
    </row>
    <row r="394" spans="1:6" x14ac:dyDescent="0.25">
      <c r="A394" s="4"/>
      <c r="B394" s="7" t="s">
        <v>282</v>
      </c>
      <c r="C394" s="17" t="s">
        <v>43</v>
      </c>
      <c r="D394" s="3"/>
      <c r="E394" s="3"/>
      <c r="F394" s="3"/>
    </row>
    <row r="395" spans="1:6" x14ac:dyDescent="0.25">
      <c r="A395" s="4"/>
      <c r="B395" s="7" t="s">
        <v>283</v>
      </c>
      <c r="C395" s="17" t="s">
        <v>80</v>
      </c>
      <c r="D395" s="3"/>
      <c r="E395" s="3"/>
      <c r="F395" s="3"/>
    </row>
    <row r="396" spans="1:6" x14ac:dyDescent="0.25">
      <c r="A396" s="4"/>
      <c r="B396" s="7" t="s">
        <v>284</v>
      </c>
      <c r="C396" s="17" t="s">
        <v>80</v>
      </c>
      <c r="D396" s="3"/>
      <c r="E396" s="3"/>
      <c r="F396" s="3"/>
    </row>
    <row r="397" spans="1:6" x14ac:dyDescent="0.25">
      <c r="A397" s="4"/>
      <c r="B397" s="4" t="s">
        <v>316</v>
      </c>
      <c r="C397" s="27" t="s">
        <v>19</v>
      </c>
      <c r="D397" s="28"/>
      <c r="E397" s="22"/>
      <c r="F397" s="22"/>
    </row>
    <row r="398" spans="1:6" x14ac:dyDescent="0.25">
      <c r="A398" s="4"/>
      <c r="B398" s="4"/>
      <c r="C398" s="29" t="s">
        <v>98</v>
      </c>
      <c r="D398" s="30"/>
      <c r="E398" s="22"/>
      <c r="F398" s="22"/>
    </row>
    <row r="399" spans="1:6" x14ac:dyDescent="0.25">
      <c r="A399" s="4"/>
      <c r="B399" s="7" t="s">
        <v>276</v>
      </c>
      <c r="C399" s="17" t="s">
        <v>80</v>
      </c>
      <c r="D399" s="3"/>
      <c r="E399" s="3"/>
      <c r="F399" s="3"/>
    </row>
    <row r="400" spans="1:6" x14ac:dyDescent="0.25">
      <c r="A400" s="4"/>
      <c r="B400" s="7" t="s">
        <v>277</v>
      </c>
      <c r="C400" s="17" t="s">
        <v>80</v>
      </c>
      <c r="D400" s="3"/>
      <c r="E400" s="3"/>
      <c r="F400" s="3"/>
    </row>
    <row r="401" spans="1:6" x14ac:dyDescent="0.25">
      <c r="A401" s="4"/>
      <c r="B401" s="7" t="s">
        <v>278</v>
      </c>
      <c r="C401" s="17" t="s">
        <v>80</v>
      </c>
      <c r="D401" s="3"/>
      <c r="E401" s="3"/>
      <c r="F401" s="3"/>
    </row>
    <row r="402" spans="1:6" x14ac:dyDescent="0.25">
      <c r="A402" s="4"/>
      <c r="B402" s="7" t="s">
        <v>279</v>
      </c>
      <c r="C402" s="17" t="s">
        <v>14</v>
      </c>
      <c r="D402" s="3"/>
      <c r="E402" s="3"/>
      <c r="F402" s="3"/>
    </row>
    <row r="403" spans="1:6" x14ac:dyDescent="0.25">
      <c r="A403" s="4"/>
      <c r="B403" s="7" t="s">
        <v>280</v>
      </c>
      <c r="C403" s="17" t="s">
        <v>80</v>
      </c>
      <c r="D403" s="3"/>
      <c r="E403" s="3"/>
      <c r="F403" s="3"/>
    </row>
    <row r="404" spans="1:6" x14ac:dyDescent="0.25">
      <c r="A404" s="4"/>
      <c r="B404" s="7" t="s">
        <v>281</v>
      </c>
      <c r="C404" s="17" t="s">
        <v>14</v>
      </c>
      <c r="D404" s="3"/>
      <c r="E404" s="3"/>
      <c r="F404" s="3"/>
    </row>
    <row r="405" spans="1:6" x14ac:dyDescent="0.25">
      <c r="A405" s="4"/>
      <c r="B405" s="7" t="s">
        <v>282</v>
      </c>
      <c r="C405" s="17" t="s">
        <v>43</v>
      </c>
      <c r="D405" s="3"/>
      <c r="E405" s="3"/>
      <c r="F405" s="3"/>
    </row>
    <row r="406" spans="1:6" x14ac:dyDescent="0.25">
      <c r="A406" s="4"/>
      <c r="B406" s="7" t="s">
        <v>283</v>
      </c>
      <c r="C406" s="17" t="s">
        <v>80</v>
      </c>
      <c r="D406" s="3"/>
      <c r="E406" s="3"/>
      <c r="F406" s="3"/>
    </row>
    <row r="407" spans="1:6" x14ac:dyDescent="0.25">
      <c r="A407" s="4"/>
      <c r="B407" s="7" t="s">
        <v>284</v>
      </c>
      <c r="C407" s="17" t="s">
        <v>80</v>
      </c>
      <c r="D407" s="3"/>
      <c r="E407" s="3"/>
      <c r="F407" s="3"/>
    </row>
    <row r="408" spans="1:6" x14ac:dyDescent="0.25">
      <c r="A408" s="4"/>
      <c r="B408" s="4" t="s">
        <v>317</v>
      </c>
      <c r="C408" s="27" t="s">
        <v>19</v>
      </c>
      <c r="D408" s="28"/>
      <c r="E408" s="22"/>
      <c r="F408" s="22"/>
    </row>
    <row r="409" spans="1:6" x14ac:dyDescent="0.25">
      <c r="A409" s="4"/>
      <c r="B409" s="4"/>
      <c r="C409" s="29" t="s">
        <v>98</v>
      </c>
      <c r="D409" s="30"/>
      <c r="E409" s="22"/>
      <c r="F409" s="22"/>
    </row>
    <row r="410" spans="1:6" x14ac:dyDescent="0.25">
      <c r="A410" s="4"/>
      <c r="B410" s="7" t="s">
        <v>276</v>
      </c>
      <c r="C410" s="17" t="s">
        <v>80</v>
      </c>
      <c r="D410" s="3"/>
      <c r="E410" s="3"/>
      <c r="F410" s="3"/>
    </row>
    <row r="411" spans="1:6" x14ac:dyDescent="0.25">
      <c r="A411" s="4"/>
      <c r="B411" s="7" t="s">
        <v>277</v>
      </c>
      <c r="C411" s="17" t="s">
        <v>80</v>
      </c>
      <c r="D411" s="3"/>
      <c r="E411" s="3"/>
      <c r="F411" s="3"/>
    </row>
    <row r="412" spans="1:6" x14ac:dyDescent="0.25">
      <c r="A412" s="4"/>
      <c r="B412" s="7" t="s">
        <v>278</v>
      </c>
      <c r="C412" s="17" t="s">
        <v>80</v>
      </c>
      <c r="D412" s="3"/>
      <c r="E412" s="3"/>
      <c r="F412" s="3"/>
    </row>
    <row r="413" spans="1:6" x14ac:dyDescent="0.25">
      <c r="A413" s="4"/>
      <c r="B413" s="7" t="s">
        <v>279</v>
      </c>
      <c r="C413" s="17" t="s">
        <v>14</v>
      </c>
      <c r="D413" s="3"/>
      <c r="E413" s="3"/>
      <c r="F413" s="3"/>
    </row>
    <row r="414" spans="1:6" x14ac:dyDescent="0.25">
      <c r="A414" s="4"/>
      <c r="B414" s="7" t="s">
        <v>280</v>
      </c>
      <c r="C414" s="17" t="s">
        <v>80</v>
      </c>
      <c r="D414" s="3"/>
      <c r="E414" s="3"/>
      <c r="F414" s="3"/>
    </row>
    <row r="415" spans="1:6" x14ac:dyDescent="0.25">
      <c r="A415" s="4"/>
      <c r="B415" s="7" t="s">
        <v>281</v>
      </c>
      <c r="C415" s="17" t="s">
        <v>14</v>
      </c>
      <c r="D415" s="3"/>
      <c r="E415" s="3"/>
      <c r="F415" s="3"/>
    </row>
    <row r="416" spans="1:6" x14ac:dyDescent="0.25">
      <c r="A416" s="4"/>
      <c r="B416" s="7" t="s">
        <v>282</v>
      </c>
      <c r="C416" s="17" t="s">
        <v>43</v>
      </c>
      <c r="D416" s="3"/>
      <c r="E416" s="3"/>
      <c r="F416" s="3"/>
    </row>
    <row r="417" spans="1:6" x14ac:dyDescent="0.25">
      <c r="A417" s="4"/>
      <c r="B417" s="7" t="s">
        <v>283</v>
      </c>
      <c r="C417" s="17" t="s">
        <v>80</v>
      </c>
      <c r="D417" s="3"/>
      <c r="E417" s="3"/>
      <c r="F417" s="3"/>
    </row>
    <row r="418" spans="1:6" x14ac:dyDescent="0.25">
      <c r="A418" s="4"/>
      <c r="B418" s="7" t="s">
        <v>284</v>
      </c>
      <c r="C418" s="17" t="s">
        <v>80</v>
      </c>
      <c r="D418" s="3"/>
      <c r="E418" s="3"/>
      <c r="F418" s="34"/>
    </row>
    <row r="419" spans="1:6" x14ac:dyDescent="0.25">
      <c r="A419" s="4"/>
      <c r="B419" s="4" t="s">
        <v>285</v>
      </c>
      <c r="C419" s="22"/>
      <c r="D419" s="22"/>
      <c r="E419" s="34">
        <v>76615</v>
      </c>
      <c r="F419" s="34">
        <v>0</v>
      </c>
    </row>
    <row r="420" spans="1:6" x14ac:dyDescent="0.25">
      <c r="A420" s="4"/>
      <c r="B420" s="7" t="s">
        <v>286</v>
      </c>
      <c r="C420" s="22"/>
      <c r="D420" s="22"/>
      <c r="E420" s="3"/>
      <c r="F420" s="3"/>
    </row>
    <row r="421" spans="1:6" x14ac:dyDescent="0.25">
      <c r="A421" s="4"/>
      <c r="B421" s="7" t="s">
        <v>318</v>
      </c>
      <c r="C421" s="17" t="s">
        <v>98</v>
      </c>
      <c r="D421" s="3"/>
      <c r="E421" s="22"/>
      <c r="F421" s="22"/>
    </row>
    <row r="422" spans="1:6" x14ac:dyDescent="0.25">
      <c r="A422" s="4"/>
      <c r="B422" s="7" t="s">
        <v>319</v>
      </c>
      <c r="C422" s="17" t="s">
        <v>98</v>
      </c>
      <c r="D422" s="3"/>
      <c r="E422" s="22"/>
      <c r="F422" s="22"/>
    </row>
    <row r="423" spans="1:6" x14ac:dyDescent="0.25">
      <c r="A423" s="4"/>
      <c r="B423" s="7" t="s">
        <v>320</v>
      </c>
      <c r="C423" s="17" t="s">
        <v>98</v>
      </c>
      <c r="D423" s="3"/>
      <c r="E423" s="22"/>
      <c r="F423" s="22"/>
    </row>
    <row r="424" spans="1:6" x14ac:dyDescent="0.25">
      <c r="A424" s="4"/>
      <c r="B424" s="7" t="s">
        <v>321</v>
      </c>
      <c r="C424" s="17" t="s">
        <v>98</v>
      </c>
      <c r="D424" s="3"/>
      <c r="E424" s="22"/>
      <c r="F424" s="22"/>
    </row>
    <row r="425" spans="1:6" x14ac:dyDescent="0.25">
      <c r="A425" s="4"/>
      <c r="B425" s="7" t="s">
        <v>287</v>
      </c>
      <c r="C425" s="17" t="s">
        <v>80</v>
      </c>
      <c r="D425" s="3"/>
      <c r="E425" s="34"/>
      <c r="F425" s="34"/>
    </row>
    <row r="426" spans="1:6" x14ac:dyDescent="0.25">
      <c r="A426" s="4"/>
      <c r="B426" s="7" t="s">
        <v>288</v>
      </c>
      <c r="C426" s="17" t="s">
        <v>98</v>
      </c>
      <c r="D426" s="3">
        <v>537</v>
      </c>
      <c r="E426" s="34"/>
      <c r="F426" s="34"/>
    </row>
    <row r="427" spans="1:6" x14ac:dyDescent="0.25">
      <c r="A427" s="4"/>
      <c r="B427" s="4" t="s">
        <v>81</v>
      </c>
      <c r="C427" s="22"/>
      <c r="D427" s="22"/>
      <c r="E427" s="34">
        <v>42090</v>
      </c>
      <c r="F427" s="34">
        <v>9618</v>
      </c>
    </row>
    <row r="428" spans="1:6" x14ac:dyDescent="0.25">
      <c r="A428" s="4"/>
      <c r="B428" s="4" t="s">
        <v>82</v>
      </c>
      <c r="C428" s="22"/>
      <c r="D428" s="22"/>
      <c r="E428" s="34">
        <v>410000</v>
      </c>
      <c r="F428" s="34">
        <v>170994.93</v>
      </c>
    </row>
    <row r="429" spans="1:6" x14ac:dyDescent="0.25">
      <c r="A429" s="4"/>
      <c r="B429" s="4" t="s">
        <v>83</v>
      </c>
      <c r="C429" s="22"/>
      <c r="D429" s="22"/>
      <c r="E429" s="34"/>
      <c r="F429" s="34"/>
    </row>
    <row r="430" spans="1:6" x14ac:dyDescent="0.25">
      <c r="A430" s="4"/>
      <c r="B430" s="4" t="s">
        <v>84</v>
      </c>
      <c r="C430" s="22"/>
      <c r="D430" s="22"/>
      <c r="E430" s="34"/>
      <c r="F430" s="34"/>
    </row>
    <row r="431" spans="1:6" x14ac:dyDescent="0.25">
      <c r="A431" s="4"/>
      <c r="B431" s="4" t="s">
        <v>85</v>
      </c>
      <c r="C431" s="22"/>
      <c r="D431" s="22"/>
      <c r="E431" s="34">
        <v>219625</v>
      </c>
      <c r="F431" s="34">
        <v>182400.26</v>
      </c>
    </row>
    <row r="432" spans="1:6" x14ac:dyDescent="0.25">
      <c r="A432" s="4"/>
      <c r="B432" s="4" t="s">
        <v>86</v>
      </c>
      <c r="C432" s="22"/>
      <c r="D432" s="22"/>
      <c r="E432" s="34"/>
      <c r="F432" s="34"/>
    </row>
    <row r="433" spans="1:7" x14ac:dyDescent="0.25">
      <c r="A433" s="4"/>
      <c r="B433" s="4" t="s">
        <v>87</v>
      </c>
      <c r="C433" s="22"/>
      <c r="D433" s="22"/>
      <c r="E433" s="34"/>
      <c r="F433" s="34"/>
    </row>
    <row r="434" spans="1:7" x14ac:dyDescent="0.25">
      <c r="A434" s="4"/>
      <c r="B434" s="5" t="s">
        <v>88</v>
      </c>
      <c r="C434" s="22"/>
      <c r="D434" s="22"/>
      <c r="E434" s="34"/>
      <c r="F434" s="34"/>
      <c r="G434" s="35"/>
    </row>
    <row r="435" spans="1:7" ht="15.75" thickBot="1" x14ac:dyDescent="0.3">
      <c r="A435" s="4"/>
      <c r="B435" s="5" t="s">
        <v>89</v>
      </c>
      <c r="C435" s="22"/>
      <c r="D435" s="22"/>
      <c r="E435" s="34">
        <v>2621600</v>
      </c>
      <c r="F435" s="54">
        <v>2015684.56</v>
      </c>
      <c r="G435" s="35"/>
    </row>
    <row r="436" spans="1:7" ht="15.75" customHeight="1" thickBot="1" x14ac:dyDescent="0.3">
      <c r="A436" s="60" t="s">
        <v>289</v>
      </c>
      <c r="B436" s="61"/>
      <c r="C436" s="61"/>
      <c r="D436" s="62"/>
      <c r="E436" s="52">
        <f>SUM(E299:E435)</f>
        <v>3939708</v>
      </c>
      <c r="F436" s="52">
        <f>SUM(F299:F435)</f>
        <v>2703802.7800000003</v>
      </c>
      <c r="G436" s="35"/>
    </row>
    <row r="437" spans="1:7" ht="15.75" thickBot="1" x14ac:dyDescent="0.3">
      <c r="A437" s="64" t="s">
        <v>3</v>
      </c>
      <c r="B437" s="64" t="s">
        <v>303</v>
      </c>
      <c r="C437" s="67" t="s">
        <v>4</v>
      </c>
      <c r="D437" s="68"/>
      <c r="E437" s="64" t="s">
        <v>5</v>
      </c>
      <c r="F437" s="64" t="s">
        <v>6</v>
      </c>
    </row>
    <row r="438" spans="1:7" ht="15.75" thickBot="1" x14ac:dyDescent="0.3">
      <c r="A438" s="65"/>
      <c r="B438" s="65"/>
      <c r="C438" s="67" t="s">
        <v>7</v>
      </c>
      <c r="D438" s="68"/>
      <c r="E438" s="65"/>
      <c r="F438" s="65"/>
    </row>
    <row r="439" spans="1:7" ht="15.75" thickBot="1" x14ac:dyDescent="0.3">
      <c r="A439" s="66"/>
      <c r="B439" s="66"/>
      <c r="C439" s="55" t="s">
        <v>8</v>
      </c>
      <c r="D439" s="55" t="s">
        <v>9</v>
      </c>
      <c r="E439" s="66"/>
      <c r="F439" s="66"/>
    </row>
    <row r="440" spans="1:7" ht="25.5" x14ac:dyDescent="0.25">
      <c r="A440" s="13" t="s">
        <v>290</v>
      </c>
      <c r="B440" s="13" t="s">
        <v>291</v>
      </c>
      <c r="C440" s="22"/>
      <c r="D440" s="22"/>
      <c r="E440" s="33">
        <v>300000</v>
      </c>
      <c r="F440" s="33">
        <v>93974.02</v>
      </c>
    </row>
    <row r="441" spans="1:7" x14ac:dyDescent="0.25">
      <c r="A441" s="4"/>
      <c r="B441" s="4" t="s">
        <v>292</v>
      </c>
      <c r="C441" s="22"/>
      <c r="D441" s="22"/>
      <c r="E441" s="34">
        <v>795429</v>
      </c>
      <c r="F441" s="34">
        <v>462401.04</v>
      </c>
    </row>
    <row r="442" spans="1:7" x14ac:dyDescent="0.25">
      <c r="A442" s="4"/>
      <c r="B442" s="4" t="s">
        <v>293</v>
      </c>
      <c r="C442" s="22"/>
      <c r="D442" s="22"/>
      <c r="E442" s="34">
        <v>1524125</v>
      </c>
      <c r="F442" s="34">
        <v>677425.37</v>
      </c>
    </row>
    <row r="443" spans="1:7" x14ac:dyDescent="0.25">
      <c r="A443" s="4"/>
      <c r="B443" s="4" t="s">
        <v>294</v>
      </c>
      <c r="C443" s="22"/>
      <c r="D443" s="22"/>
      <c r="E443" s="34">
        <v>528304</v>
      </c>
      <c r="F443" s="34">
        <v>214486.29</v>
      </c>
    </row>
    <row r="444" spans="1:7" x14ac:dyDescent="0.25">
      <c r="A444" s="4"/>
      <c r="B444" s="4" t="s">
        <v>295</v>
      </c>
      <c r="C444" s="22"/>
      <c r="D444" s="22"/>
      <c r="E444" s="34">
        <v>182275</v>
      </c>
      <c r="F444" s="34">
        <v>82442.77</v>
      </c>
    </row>
    <row r="445" spans="1:7" x14ac:dyDescent="0.25">
      <c r="A445" s="4"/>
      <c r="B445" s="4" t="s">
        <v>296</v>
      </c>
      <c r="C445" s="22"/>
      <c r="D445" s="22"/>
      <c r="E445" s="34"/>
      <c r="F445" s="34"/>
    </row>
    <row r="446" spans="1:7" x14ac:dyDescent="0.25">
      <c r="A446" s="4"/>
      <c r="B446" s="4" t="s">
        <v>297</v>
      </c>
      <c r="C446" s="22"/>
      <c r="D446" s="22"/>
      <c r="E446" s="34">
        <v>2223030</v>
      </c>
      <c r="F446" s="34">
        <v>1052059.6200000001</v>
      </c>
    </row>
    <row r="447" spans="1:7" x14ac:dyDescent="0.25">
      <c r="A447" s="4"/>
      <c r="B447" s="4" t="s">
        <v>298</v>
      </c>
      <c r="C447" s="22"/>
      <c r="D447" s="22"/>
      <c r="E447" s="34">
        <v>203821</v>
      </c>
      <c r="F447" s="34">
        <v>94759.69</v>
      </c>
    </row>
    <row r="448" spans="1:7" x14ac:dyDescent="0.25">
      <c r="A448" s="4"/>
      <c r="B448" s="4" t="s">
        <v>299</v>
      </c>
      <c r="C448" s="22" t="s">
        <v>350</v>
      </c>
      <c r="D448" s="58">
        <v>21154</v>
      </c>
      <c r="E448" s="44">
        <v>522722</v>
      </c>
      <c r="F448" s="44">
        <v>205610.57</v>
      </c>
    </row>
    <row r="449" spans="1:6" x14ac:dyDescent="0.25">
      <c r="A449" s="4"/>
      <c r="B449" s="4" t="s">
        <v>300</v>
      </c>
      <c r="C449" s="22"/>
      <c r="D449" s="22" t="s">
        <v>353</v>
      </c>
      <c r="E449" s="34">
        <v>243165</v>
      </c>
      <c r="F449" s="34">
        <v>136559.25</v>
      </c>
    </row>
    <row r="450" spans="1:6" x14ac:dyDescent="0.25">
      <c r="A450" s="4"/>
      <c r="B450" s="5" t="s">
        <v>81</v>
      </c>
      <c r="C450" s="22"/>
      <c r="D450" s="22"/>
      <c r="E450" s="34">
        <v>540651</v>
      </c>
      <c r="F450" s="34">
        <v>282561.71999999997</v>
      </c>
    </row>
    <row r="451" spans="1:6" x14ac:dyDescent="0.25">
      <c r="A451" s="4"/>
      <c r="B451" s="5" t="s">
        <v>82</v>
      </c>
      <c r="C451" s="22"/>
      <c r="D451" s="22"/>
      <c r="E451" s="34"/>
      <c r="F451" s="34"/>
    </row>
    <row r="452" spans="1:6" x14ac:dyDescent="0.25">
      <c r="A452" s="4"/>
      <c r="B452" s="5" t="s">
        <v>83</v>
      </c>
      <c r="C452" s="22"/>
      <c r="D452" s="22"/>
      <c r="E452" s="34"/>
      <c r="F452" s="34"/>
    </row>
    <row r="453" spans="1:6" x14ac:dyDescent="0.25">
      <c r="A453" s="4"/>
      <c r="B453" s="5" t="s">
        <v>84</v>
      </c>
      <c r="C453" s="22"/>
      <c r="D453" s="22"/>
      <c r="E453" s="34"/>
      <c r="F453" s="34"/>
    </row>
    <row r="454" spans="1:6" x14ac:dyDescent="0.25">
      <c r="A454" s="4"/>
      <c r="B454" s="5" t="s">
        <v>85</v>
      </c>
      <c r="C454" s="22"/>
      <c r="D454" s="22"/>
      <c r="E454" s="34">
        <v>1719459</v>
      </c>
      <c r="F454" s="34">
        <v>776550.93</v>
      </c>
    </row>
    <row r="455" spans="1:6" x14ac:dyDescent="0.25">
      <c r="A455" s="4"/>
      <c r="B455" s="5" t="s">
        <v>86</v>
      </c>
      <c r="C455" s="22"/>
      <c r="D455" s="22"/>
      <c r="E455" s="34"/>
      <c r="F455" s="34"/>
    </row>
    <row r="456" spans="1:6" x14ac:dyDescent="0.25">
      <c r="A456" s="4"/>
      <c r="B456" s="5" t="s">
        <v>87</v>
      </c>
      <c r="C456" s="22"/>
      <c r="D456" s="22"/>
      <c r="E456" s="34"/>
      <c r="F456" s="34"/>
    </row>
    <row r="457" spans="1:6" x14ac:dyDescent="0.25">
      <c r="A457" s="4"/>
      <c r="B457" s="5" t="s">
        <v>88</v>
      </c>
      <c r="C457" s="22"/>
      <c r="D457" s="22"/>
      <c r="E457" s="34">
        <v>324380</v>
      </c>
      <c r="F457" s="34">
        <v>153580.5</v>
      </c>
    </row>
    <row r="458" spans="1:6" ht="15.75" thickBot="1" x14ac:dyDescent="0.3">
      <c r="A458" s="4"/>
      <c r="B458" s="5" t="s">
        <v>89</v>
      </c>
      <c r="C458" s="22"/>
      <c r="D458" s="22"/>
      <c r="E458" s="34"/>
      <c r="F458" s="34"/>
    </row>
    <row r="459" spans="1:6" ht="15.75" customHeight="1" thickBot="1" x14ac:dyDescent="0.3">
      <c r="A459" s="60" t="s">
        <v>301</v>
      </c>
      <c r="B459" s="61"/>
      <c r="C459" s="61"/>
      <c r="D459" s="62"/>
      <c r="E459" s="53">
        <f>SUM(E440:E458)</f>
        <v>9107361</v>
      </c>
      <c r="F459" s="53">
        <f>SUM(F440:F458)</f>
        <v>4232411.7699999996</v>
      </c>
    </row>
    <row r="460" spans="1:6" ht="15.75" thickBot="1" x14ac:dyDescent="0.3">
      <c r="A460" s="60" t="s">
        <v>302</v>
      </c>
      <c r="B460" s="61"/>
      <c r="C460" s="61"/>
      <c r="D460" s="62"/>
      <c r="E460" s="52">
        <f>E94+E142+E241+E295+E436+E459</f>
        <v>51898076</v>
      </c>
      <c r="F460" s="52">
        <f>F94+F142+F241+F295+F436+F459</f>
        <v>17570022.859999999</v>
      </c>
    </row>
    <row r="461" spans="1:6" x14ac:dyDescent="0.25">
      <c r="E461" s="35"/>
    </row>
    <row r="462" spans="1:6" x14ac:dyDescent="0.25">
      <c r="E462" s="56"/>
    </row>
  </sheetData>
  <mergeCells count="46">
    <mergeCell ref="F437:F439"/>
    <mergeCell ref="C438:D438"/>
    <mergeCell ref="A459:D459"/>
    <mergeCell ref="A460:D460"/>
    <mergeCell ref="B300:B301"/>
    <mergeCell ref="A436:D436"/>
    <mergeCell ref="A437:A439"/>
    <mergeCell ref="B437:B439"/>
    <mergeCell ref="C437:D437"/>
    <mergeCell ref="E437:E439"/>
    <mergeCell ref="F296:F298"/>
    <mergeCell ref="C297:D297"/>
    <mergeCell ref="A241:D241"/>
    <mergeCell ref="A242:A244"/>
    <mergeCell ref="B242:B244"/>
    <mergeCell ref="C242:D242"/>
    <mergeCell ref="E242:E244"/>
    <mergeCell ref="F242:F244"/>
    <mergeCell ref="C243:D243"/>
    <mergeCell ref="A295:D295"/>
    <mergeCell ref="A296:A298"/>
    <mergeCell ref="B296:B298"/>
    <mergeCell ref="C296:D296"/>
    <mergeCell ref="E296:E298"/>
    <mergeCell ref="F143:F145"/>
    <mergeCell ref="C144:D144"/>
    <mergeCell ref="A94:D94"/>
    <mergeCell ref="A95:A97"/>
    <mergeCell ref="B95:B97"/>
    <mergeCell ref="C95:D95"/>
    <mergeCell ref="E95:E97"/>
    <mergeCell ref="F95:F97"/>
    <mergeCell ref="C96:D96"/>
    <mergeCell ref="A142:D142"/>
    <mergeCell ref="A143:A145"/>
    <mergeCell ref="B143:B145"/>
    <mergeCell ref="C143:D143"/>
    <mergeCell ref="E143:E145"/>
    <mergeCell ref="A1:F1"/>
    <mergeCell ref="A2:F2"/>
    <mergeCell ref="A6:A8"/>
    <mergeCell ref="B6:B8"/>
    <mergeCell ref="C6:D6"/>
    <mergeCell ref="E6:E8"/>
    <mergeCell ref="F6:F8"/>
    <mergeCell ref="C7:D7"/>
  </mergeCells>
  <pageMargins left="0.511811024" right="0.511811024" top="0.78740157499999996" bottom="0.78740157499999996" header="0.31496062000000002" footer="0.31496062000000002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2"/>
  <sheetViews>
    <sheetView tabSelected="1" zoomScale="110" zoomScaleNormal="110" workbookViewId="0">
      <selection activeCell="B15" sqref="B15"/>
    </sheetView>
  </sheetViews>
  <sheetFormatPr defaultRowHeight="15" x14ac:dyDescent="0.25"/>
  <cols>
    <col min="1" max="1" width="11.85546875" customWidth="1"/>
    <col min="2" max="2" width="54.7109375" customWidth="1"/>
    <col min="3" max="3" width="20" style="8" bestFit="1" customWidth="1"/>
    <col min="4" max="4" width="15.5703125" customWidth="1"/>
    <col min="5" max="6" width="17.85546875" customWidth="1"/>
    <col min="7" max="7" width="17.7109375" bestFit="1" customWidth="1"/>
  </cols>
  <sheetData>
    <row r="1" spans="1:6" x14ac:dyDescent="0.25">
      <c r="A1" s="69" t="s">
        <v>0</v>
      </c>
      <c r="B1" s="69"/>
      <c r="C1" s="69"/>
      <c r="D1" s="69"/>
      <c r="E1" s="69"/>
      <c r="F1" s="69"/>
    </row>
    <row r="2" spans="1:6" x14ac:dyDescent="0.25">
      <c r="A2" s="70" t="s">
        <v>356</v>
      </c>
      <c r="B2" s="70"/>
      <c r="C2" s="70"/>
      <c r="D2" s="70"/>
      <c r="E2" s="70"/>
      <c r="F2" s="70"/>
    </row>
    <row r="3" spans="1:6" x14ac:dyDescent="0.25">
      <c r="A3" s="1" t="s">
        <v>1</v>
      </c>
    </row>
    <row r="4" spans="1:6" x14ac:dyDescent="0.25">
      <c r="A4" s="1" t="s">
        <v>352</v>
      </c>
    </row>
    <row r="5" spans="1:6" ht="15.75" thickBot="1" x14ac:dyDescent="0.3">
      <c r="F5" s="2" t="s">
        <v>2</v>
      </c>
    </row>
    <row r="6" spans="1:6" ht="15.75" thickBot="1" x14ac:dyDescent="0.3">
      <c r="A6" s="64" t="s">
        <v>3</v>
      </c>
      <c r="B6" s="64" t="s">
        <v>303</v>
      </c>
      <c r="C6" s="67" t="s">
        <v>4</v>
      </c>
      <c r="D6" s="68"/>
      <c r="E6" s="64" t="s">
        <v>5</v>
      </c>
      <c r="F6" s="64" t="s">
        <v>6</v>
      </c>
    </row>
    <row r="7" spans="1:6" ht="15.75" thickBot="1" x14ac:dyDescent="0.3">
      <c r="A7" s="65"/>
      <c r="B7" s="65"/>
      <c r="C7" s="67" t="s">
        <v>7</v>
      </c>
      <c r="D7" s="68"/>
      <c r="E7" s="65"/>
      <c r="F7" s="65"/>
    </row>
    <row r="8" spans="1:6" ht="15.75" thickBot="1" x14ac:dyDescent="0.3">
      <c r="A8" s="66"/>
      <c r="B8" s="66"/>
      <c r="C8" s="57" t="s">
        <v>8</v>
      </c>
      <c r="D8" s="57" t="s">
        <v>9</v>
      </c>
      <c r="E8" s="66"/>
      <c r="F8" s="66"/>
    </row>
    <row r="9" spans="1:6" x14ac:dyDescent="0.25">
      <c r="A9" s="13" t="s">
        <v>10</v>
      </c>
      <c r="B9" s="10" t="s">
        <v>11</v>
      </c>
      <c r="C9" s="20"/>
      <c r="D9" s="20"/>
      <c r="E9" s="33">
        <v>2153060</v>
      </c>
      <c r="F9" s="33">
        <f>158009.79+101426.2+207178.58</f>
        <v>466614.56999999995</v>
      </c>
    </row>
    <row r="10" spans="1:6" x14ac:dyDescent="0.25">
      <c r="A10" s="3"/>
      <c r="B10" s="11" t="s">
        <v>12</v>
      </c>
      <c r="C10" s="17" t="s">
        <v>14</v>
      </c>
      <c r="D10" s="17">
        <v>50836</v>
      </c>
      <c r="E10" s="34"/>
      <c r="F10" s="34"/>
    </row>
    <row r="11" spans="1:6" x14ac:dyDescent="0.25">
      <c r="A11" s="3"/>
      <c r="B11" s="11" t="s">
        <v>13</v>
      </c>
      <c r="C11" s="17" t="s">
        <v>14</v>
      </c>
      <c r="D11" s="17">
        <v>90360</v>
      </c>
      <c r="E11" s="34"/>
      <c r="F11" s="34"/>
    </row>
    <row r="12" spans="1:6" x14ac:dyDescent="0.25">
      <c r="A12" s="3"/>
      <c r="B12" s="10" t="s">
        <v>15</v>
      </c>
      <c r="C12" s="21"/>
      <c r="D12" s="21"/>
      <c r="E12" s="34">
        <v>1009298</v>
      </c>
      <c r="F12" s="34">
        <f>105618.61+14724.5+105072.28</f>
        <v>225415.39</v>
      </c>
    </row>
    <row r="13" spans="1:6" x14ac:dyDescent="0.25">
      <c r="A13" s="3"/>
      <c r="B13" s="11" t="s">
        <v>16</v>
      </c>
      <c r="C13" s="17" t="s">
        <v>14</v>
      </c>
      <c r="D13" s="17">
        <f>27860+22756+22064+17516+19980</f>
        <v>110176</v>
      </c>
      <c r="E13" s="34"/>
      <c r="F13" s="34"/>
    </row>
    <row r="14" spans="1:6" x14ac:dyDescent="0.25">
      <c r="A14" s="3"/>
      <c r="B14" s="11" t="s">
        <v>17</v>
      </c>
      <c r="C14" s="17" t="s">
        <v>14</v>
      </c>
      <c r="D14" s="17"/>
      <c r="E14" s="34"/>
      <c r="F14" s="34"/>
    </row>
    <row r="15" spans="1:6" x14ac:dyDescent="0.25">
      <c r="A15" s="3"/>
      <c r="B15" s="11" t="s">
        <v>18</v>
      </c>
      <c r="C15" s="17" t="s">
        <v>14</v>
      </c>
      <c r="D15" s="17"/>
      <c r="E15" s="34"/>
      <c r="F15" s="34"/>
    </row>
    <row r="16" spans="1:6" x14ac:dyDescent="0.25">
      <c r="A16" s="3"/>
      <c r="B16" s="10" t="s">
        <v>20</v>
      </c>
      <c r="C16" s="21"/>
      <c r="D16" s="21"/>
      <c r="E16" s="34"/>
      <c r="F16" s="34"/>
    </row>
    <row r="17" spans="1:6" x14ac:dyDescent="0.25">
      <c r="A17" s="3"/>
      <c r="B17" s="11" t="s">
        <v>21</v>
      </c>
      <c r="C17" s="17" t="s">
        <v>14</v>
      </c>
      <c r="D17" s="17"/>
      <c r="E17" s="34"/>
      <c r="F17" s="34"/>
    </row>
    <row r="18" spans="1:6" x14ac:dyDescent="0.25">
      <c r="A18" s="3"/>
      <c r="B18" s="11" t="s">
        <v>22</v>
      </c>
      <c r="C18" s="17" t="s">
        <v>19</v>
      </c>
      <c r="D18" s="17"/>
      <c r="E18" s="34"/>
      <c r="F18" s="34"/>
    </row>
    <row r="19" spans="1:6" x14ac:dyDescent="0.25">
      <c r="A19" s="3"/>
      <c r="B19" s="10" t="s">
        <v>23</v>
      </c>
      <c r="C19" s="21"/>
      <c r="D19" s="21"/>
      <c r="E19" s="34">
        <v>26250</v>
      </c>
      <c r="F19" s="34">
        <f>2857.4+0+23708.72</f>
        <v>26566.120000000003</v>
      </c>
    </row>
    <row r="20" spans="1:6" x14ac:dyDescent="0.25">
      <c r="A20" s="3"/>
      <c r="B20" s="11" t="s">
        <v>24</v>
      </c>
      <c r="C20" s="17" t="s">
        <v>14</v>
      </c>
      <c r="D20" s="17"/>
      <c r="E20" s="34"/>
      <c r="F20" s="34"/>
    </row>
    <row r="21" spans="1:6" x14ac:dyDescent="0.25">
      <c r="A21" s="3"/>
      <c r="B21" s="11" t="s">
        <v>25</v>
      </c>
      <c r="C21" s="17" t="s">
        <v>14</v>
      </c>
      <c r="D21" s="17">
        <f>21303</f>
        <v>21303</v>
      </c>
      <c r="E21" s="34"/>
      <c r="F21" s="34"/>
    </row>
    <row r="22" spans="1:6" x14ac:dyDescent="0.25">
      <c r="A22" s="3"/>
      <c r="B22" s="11" t="s">
        <v>26</v>
      </c>
      <c r="C22" s="17" t="s">
        <v>14</v>
      </c>
      <c r="D22" s="17"/>
      <c r="E22" s="34"/>
      <c r="F22" s="34"/>
    </row>
    <row r="23" spans="1:6" x14ac:dyDescent="0.25">
      <c r="A23" s="3"/>
      <c r="B23" s="11" t="s">
        <v>27</v>
      </c>
      <c r="C23" s="17" t="s">
        <v>14</v>
      </c>
      <c r="D23" s="17"/>
      <c r="E23" s="34"/>
      <c r="F23" s="34"/>
    </row>
    <row r="24" spans="1:6" x14ac:dyDescent="0.25">
      <c r="A24" s="3"/>
      <c r="B24" s="10" t="s">
        <v>28</v>
      </c>
      <c r="C24" s="21"/>
      <c r="D24" s="21"/>
      <c r="E24" s="34">
        <v>313504</v>
      </c>
      <c r="F24" s="34">
        <f>9590.23+38878.09+22232.88</f>
        <v>70701.2</v>
      </c>
    </row>
    <row r="25" spans="1:6" x14ac:dyDescent="0.25">
      <c r="A25" s="3"/>
      <c r="B25" s="11" t="s">
        <v>29</v>
      </c>
      <c r="C25" s="21"/>
      <c r="D25" s="21"/>
      <c r="E25" s="34"/>
      <c r="F25" s="34"/>
    </row>
    <row r="26" spans="1:6" x14ac:dyDescent="0.25">
      <c r="A26" s="3"/>
      <c r="B26" s="11" t="s">
        <v>30</v>
      </c>
      <c r="C26" s="17" t="s">
        <v>14</v>
      </c>
      <c r="D26" s="17">
        <f>94200</f>
        <v>94200</v>
      </c>
      <c r="E26" s="34"/>
      <c r="F26" s="34"/>
    </row>
    <row r="27" spans="1:6" x14ac:dyDescent="0.25">
      <c r="A27" s="3"/>
      <c r="B27" s="11" t="s">
        <v>31</v>
      </c>
      <c r="C27" s="17" t="s">
        <v>14</v>
      </c>
      <c r="D27" s="17"/>
      <c r="E27" s="34"/>
      <c r="F27" s="34"/>
    </row>
    <row r="28" spans="1:6" x14ac:dyDescent="0.25">
      <c r="A28" s="3"/>
      <c r="B28" s="11" t="s">
        <v>32</v>
      </c>
      <c r="C28" s="17" t="s">
        <v>43</v>
      </c>
      <c r="D28" s="17"/>
      <c r="E28" s="34"/>
      <c r="F28" s="34"/>
    </row>
    <row r="29" spans="1:6" x14ac:dyDescent="0.25">
      <c r="A29" s="3"/>
      <c r="B29" s="11" t="s">
        <v>33</v>
      </c>
      <c r="C29" s="21"/>
      <c r="D29" s="21"/>
      <c r="E29" s="34"/>
      <c r="F29" s="34"/>
    </row>
    <row r="30" spans="1:6" x14ac:dyDescent="0.25">
      <c r="A30" s="3"/>
      <c r="B30" s="11" t="s">
        <v>34</v>
      </c>
      <c r="C30" s="17" t="s">
        <v>14</v>
      </c>
      <c r="D30" s="17">
        <f>166333</f>
        <v>166333</v>
      </c>
      <c r="E30" s="34"/>
      <c r="F30" s="34"/>
    </row>
    <row r="31" spans="1:6" x14ac:dyDescent="0.25">
      <c r="A31" s="3"/>
      <c r="B31" s="11" t="s">
        <v>35</v>
      </c>
      <c r="C31" s="17" t="s">
        <v>14</v>
      </c>
      <c r="D31" s="17"/>
      <c r="E31" s="34"/>
      <c r="F31" s="34"/>
    </row>
    <row r="32" spans="1:6" x14ac:dyDescent="0.25">
      <c r="A32" s="3"/>
      <c r="B32" s="11" t="s">
        <v>36</v>
      </c>
      <c r="C32" s="17" t="s">
        <v>43</v>
      </c>
      <c r="D32" s="17"/>
      <c r="E32" s="34"/>
      <c r="F32" s="34"/>
    </row>
    <row r="33" spans="1:6" x14ac:dyDescent="0.25">
      <c r="A33" s="3"/>
      <c r="B33" s="11" t="s">
        <v>37</v>
      </c>
      <c r="C33" s="21"/>
      <c r="D33" s="21"/>
      <c r="E33" s="34"/>
      <c r="F33" s="34"/>
    </row>
    <row r="34" spans="1:6" x14ac:dyDescent="0.25">
      <c r="A34" s="3"/>
      <c r="B34" s="11" t="s">
        <v>38</v>
      </c>
      <c r="C34" s="17" t="s">
        <v>14</v>
      </c>
      <c r="D34" s="17"/>
      <c r="E34" s="34"/>
      <c r="F34" s="34"/>
    </row>
    <row r="35" spans="1:6" x14ac:dyDescent="0.25">
      <c r="A35" s="3"/>
      <c r="B35" s="11" t="s">
        <v>39</v>
      </c>
      <c r="C35" s="17" t="s">
        <v>14</v>
      </c>
      <c r="D35" s="17">
        <f>630</f>
        <v>630</v>
      </c>
      <c r="E35" s="34"/>
      <c r="F35" s="34"/>
    </row>
    <row r="36" spans="1:6" x14ac:dyDescent="0.25">
      <c r="A36" s="3"/>
      <c r="B36" s="11" t="s">
        <v>40</v>
      </c>
      <c r="C36" s="17" t="s">
        <v>14</v>
      </c>
      <c r="D36" s="17"/>
      <c r="E36" s="34"/>
      <c r="F36" s="34"/>
    </row>
    <row r="37" spans="1:6" x14ac:dyDescent="0.25">
      <c r="A37" s="3"/>
      <c r="B37" s="11" t="s">
        <v>41</v>
      </c>
      <c r="C37" s="17" t="s">
        <v>43</v>
      </c>
      <c r="D37" s="17"/>
      <c r="E37" s="34"/>
      <c r="F37" s="34"/>
    </row>
    <row r="38" spans="1:6" x14ac:dyDescent="0.25">
      <c r="A38" s="3"/>
      <c r="B38" s="11" t="s">
        <v>42</v>
      </c>
      <c r="C38" s="17" t="s">
        <v>14</v>
      </c>
      <c r="D38" s="17"/>
      <c r="E38" s="34"/>
      <c r="F38" s="34"/>
    </row>
    <row r="39" spans="1:6" x14ac:dyDescent="0.25">
      <c r="A39" s="3"/>
      <c r="B39" s="10" t="s">
        <v>44</v>
      </c>
      <c r="C39" s="21"/>
      <c r="D39" s="21"/>
      <c r="E39" s="44">
        <v>270401</v>
      </c>
      <c r="F39" s="44">
        <f>18704.74+14812.2+25945.74</f>
        <v>59462.680000000008</v>
      </c>
    </row>
    <row r="40" spans="1:6" x14ac:dyDescent="0.25">
      <c r="A40" s="3"/>
      <c r="B40" s="11" t="s">
        <v>45</v>
      </c>
      <c r="C40" s="17" t="s">
        <v>14</v>
      </c>
      <c r="D40" s="17">
        <f>10600</f>
        <v>10600</v>
      </c>
      <c r="E40" s="34"/>
      <c r="F40" s="34"/>
    </row>
    <row r="41" spans="1:6" x14ac:dyDescent="0.25">
      <c r="A41" s="3"/>
      <c r="B41" s="11" t="s">
        <v>46</v>
      </c>
      <c r="C41" s="17" t="s">
        <v>14</v>
      </c>
      <c r="D41" s="17">
        <f>80</f>
        <v>80</v>
      </c>
      <c r="E41" s="34"/>
      <c r="F41" s="34"/>
    </row>
    <row r="42" spans="1:6" x14ac:dyDescent="0.25">
      <c r="A42" s="3"/>
      <c r="B42" s="11" t="s">
        <v>47</v>
      </c>
      <c r="C42" s="17" t="s">
        <v>43</v>
      </c>
      <c r="D42" s="17"/>
      <c r="E42" s="34"/>
      <c r="F42" s="34"/>
    </row>
    <row r="43" spans="1:6" x14ac:dyDescent="0.25">
      <c r="A43" s="3"/>
      <c r="B43" s="10" t="s">
        <v>48</v>
      </c>
      <c r="C43" s="21"/>
      <c r="D43" s="21"/>
      <c r="E43" s="34">
        <v>186735</v>
      </c>
      <c r="F43" s="34">
        <f>0+0+19210.85</f>
        <v>19210.849999999999</v>
      </c>
    </row>
    <row r="44" spans="1:6" x14ac:dyDescent="0.25">
      <c r="A44" s="3"/>
      <c r="B44" s="11" t="s">
        <v>49</v>
      </c>
      <c r="C44" s="21"/>
      <c r="D44" s="21"/>
      <c r="E44" s="34"/>
      <c r="F44" s="34"/>
    </row>
    <row r="45" spans="1:6" x14ac:dyDescent="0.25">
      <c r="A45" s="3"/>
      <c r="B45" s="11" t="s">
        <v>50</v>
      </c>
      <c r="C45" s="17" t="s">
        <v>14</v>
      </c>
      <c r="D45" s="17"/>
      <c r="E45" s="34"/>
      <c r="F45" s="34"/>
    </row>
    <row r="46" spans="1:6" x14ac:dyDescent="0.25">
      <c r="A46" s="3"/>
      <c r="B46" s="11" t="s">
        <v>51</v>
      </c>
      <c r="C46" s="17" t="s">
        <v>43</v>
      </c>
      <c r="D46" s="17"/>
      <c r="E46" s="34"/>
      <c r="F46" s="34"/>
    </row>
    <row r="47" spans="1:6" x14ac:dyDescent="0.25">
      <c r="A47" s="3"/>
      <c r="B47" s="11" t="s">
        <v>52</v>
      </c>
      <c r="C47" s="17" t="s">
        <v>43</v>
      </c>
      <c r="D47" s="17"/>
      <c r="E47" s="34"/>
      <c r="F47" s="34"/>
    </row>
    <row r="48" spans="1:6" x14ac:dyDescent="0.25">
      <c r="A48" s="3"/>
      <c r="B48" s="11" t="s">
        <v>53</v>
      </c>
      <c r="C48" s="17" t="s">
        <v>14</v>
      </c>
      <c r="D48" s="17"/>
      <c r="E48" s="34"/>
      <c r="F48" s="34"/>
    </row>
    <row r="49" spans="1:6" x14ac:dyDescent="0.25">
      <c r="A49" s="3"/>
      <c r="B49" s="11" t="s">
        <v>54</v>
      </c>
      <c r="C49" s="17" t="s">
        <v>43</v>
      </c>
      <c r="D49" s="17"/>
      <c r="E49" s="34"/>
      <c r="F49" s="34"/>
    </row>
    <row r="50" spans="1:6" x14ac:dyDescent="0.25">
      <c r="A50" s="3"/>
      <c r="B50" s="11" t="s">
        <v>55</v>
      </c>
      <c r="C50" s="17" t="s">
        <v>80</v>
      </c>
      <c r="D50" s="17"/>
      <c r="E50" s="34"/>
      <c r="F50" s="34"/>
    </row>
    <row r="51" spans="1:6" x14ac:dyDescent="0.25">
      <c r="A51" s="3"/>
      <c r="B51" s="11" t="s">
        <v>56</v>
      </c>
      <c r="C51" s="17" t="s">
        <v>80</v>
      </c>
      <c r="D51" s="17"/>
      <c r="E51" s="34"/>
      <c r="F51" s="34"/>
    </row>
    <row r="52" spans="1:6" x14ac:dyDescent="0.25">
      <c r="A52" s="3"/>
      <c r="B52" s="11" t="s">
        <v>57</v>
      </c>
      <c r="C52" s="21"/>
      <c r="D52" s="21"/>
      <c r="E52" s="34"/>
      <c r="F52" s="34"/>
    </row>
    <row r="53" spans="1:6" x14ac:dyDescent="0.25">
      <c r="A53" s="3"/>
      <c r="B53" s="11" t="s">
        <v>58</v>
      </c>
      <c r="C53" s="17" t="s">
        <v>43</v>
      </c>
      <c r="D53" s="17"/>
      <c r="E53" s="34"/>
      <c r="F53" s="34"/>
    </row>
    <row r="54" spans="1:6" x14ac:dyDescent="0.25">
      <c r="A54" s="3"/>
      <c r="B54" s="11" t="s">
        <v>59</v>
      </c>
      <c r="C54" s="17" t="s">
        <v>14</v>
      </c>
      <c r="D54" s="17"/>
      <c r="E54" s="34"/>
      <c r="F54" s="34"/>
    </row>
    <row r="55" spans="1:6" x14ac:dyDescent="0.25">
      <c r="A55" s="3"/>
      <c r="B55" s="11" t="s">
        <v>60</v>
      </c>
      <c r="C55" s="17" t="s">
        <v>43</v>
      </c>
      <c r="D55" s="17"/>
      <c r="E55" s="34"/>
      <c r="F55" s="34"/>
    </row>
    <row r="56" spans="1:6" x14ac:dyDescent="0.25">
      <c r="A56" s="3"/>
      <c r="B56" s="11" t="s">
        <v>61</v>
      </c>
      <c r="C56" s="17" t="s">
        <v>43</v>
      </c>
      <c r="D56" s="17"/>
      <c r="E56" s="34"/>
      <c r="F56" s="34"/>
    </row>
    <row r="57" spans="1:6" x14ac:dyDescent="0.25">
      <c r="A57" s="3"/>
      <c r="B57" s="11" t="s">
        <v>62</v>
      </c>
      <c r="C57" s="17" t="s">
        <v>14</v>
      </c>
      <c r="D57" s="17"/>
      <c r="E57" s="34"/>
      <c r="F57" s="34"/>
    </row>
    <row r="58" spans="1:6" x14ac:dyDescent="0.25">
      <c r="A58" s="3"/>
      <c r="B58" s="11" t="s">
        <v>63</v>
      </c>
      <c r="C58" s="17" t="s">
        <v>43</v>
      </c>
      <c r="D58" s="17"/>
      <c r="E58" s="34"/>
      <c r="F58" s="34"/>
    </row>
    <row r="59" spans="1:6" x14ac:dyDescent="0.25">
      <c r="A59" s="3"/>
      <c r="B59" s="11" t="s">
        <v>64</v>
      </c>
      <c r="C59" s="17" t="s">
        <v>80</v>
      </c>
      <c r="D59" s="17"/>
      <c r="E59" s="34"/>
      <c r="F59" s="34"/>
    </row>
    <row r="60" spans="1:6" x14ac:dyDescent="0.25">
      <c r="A60" s="3"/>
      <c r="B60" s="11" t="s">
        <v>65</v>
      </c>
      <c r="C60" s="17" t="s">
        <v>80</v>
      </c>
      <c r="D60" s="17"/>
      <c r="E60" s="34"/>
      <c r="F60" s="34"/>
    </row>
    <row r="61" spans="1:6" x14ac:dyDescent="0.25">
      <c r="A61" s="3"/>
      <c r="B61" s="11" t="s">
        <v>66</v>
      </c>
      <c r="C61" s="21"/>
      <c r="D61" s="21"/>
      <c r="E61" s="34"/>
      <c r="F61" s="34"/>
    </row>
    <row r="62" spans="1:6" x14ac:dyDescent="0.25">
      <c r="A62" s="3"/>
      <c r="B62" s="11" t="s">
        <v>67</v>
      </c>
      <c r="C62" s="17" t="s">
        <v>14</v>
      </c>
      <c r="D62" s="17"/>
      <c r="E62" s="34"/>
      <c r="F62" s="34"/>
    </row>
    <row r="63" spans="1:6" x14ac:dyDescent="0.25">
      <c r="A63" s="3"/>
      <c r="B63" s="11" t="s">
        <v>68</v>
      </c>
      <c r="C63" s="17" t="s">
        <v>43</v>
      </c>
      <c r="D63" s="17"/>
      <c r="E63" s="34"/>
      <c r="F63" s="34"/>
    </row>
    <row r="64" spans="1:6" x14ac:dyDescent="0.25">
      <c r="A64" s="3"/>
      <c r="B64" s="11" t="s">
        <v>69</v>
      </c>
      <c r="C64" s="17" t="s">
        <v>43</v>
      </c>
      <c r="D64" s="17"/>
      <c r="E64" s="34"/>
      <c r="F64" s="34"/>
    </row>
    <row r="65" spans="1:6" x14ac:dyDescent="0.25">
      <c r="A65" s="3"/>
      <c r="B65" s="11" t="s">
        <v>70</v>
      </c>
      <c r="C65" s="17" t="s">
        <v>14</v>
      </c>
      <c r="D65" s="17"/>
      <c r="E65" s="34"/>
      <c r="F65" s="34"/>
    </row>
    <row r="66" spans="1:6" x14ac:dyDescent="0.25">
      <c r="A66" s="3"/>
      <c r="B66" s="11" t="s">
        <v>71</v>
      </c>
      <c r="C66" s="17" t="s">
        <v>43</v>
      </c>
      <c r="D66" s="17"/>
      <c r="E66" s="34"/>
      <c r="F66" s="34"/>
    </row>
    <row r="67" spans="1:6" x14ac:dyDescent="0.25">
      <c r="A67" s="3"/>
      <c r="B67" s="11" t="s">
        <v>72</v>
      </c>
      <c r="C67" s="17" t="s">
        <v>80</v>
      </c>
      <c r="D67" s="17"/>
      <c r="E67" s="34"/>
      <c r="F67" s="34"/>
    </row>
    <row r="68" spans="1:6" x14ac:dyDescent="0.25">
      <c r="A68" s="3"/>
      <c r="B68" s="11" t="s">
        <v>73</v>
      </c>
      <c r="C68" s="17" t="s">
        <v>80</v>
      </c>
      <c r="D68" s="17"/>
      <c r="E68" s="34"/>
      <c r="F68" s="34"/>
    </row>
    <row r="69" spans="1:6" x14ac:dyDescent="0.25">
      <c r="A69" s="3"/>
      <c r="B69" s="11" t="s">
        <v>74</v>
      </c>
      <c r="C69" s="17" t="s">
        <v>80</v>
      </c>
      <c r="D69" s="17"/>
      <c r="E69" s="34"/>
      <c r="F69" s="34"/>
    </row>
    <row r="70" spans="1:6" x14ac:dyDescent="0.25">
      <c r="A70" s="3"/>
      <c r="B70" s="11" t="s">
        <v>75</v>
      </c>
      <c r="C70" s="21"/>
      <c r="D70" s="21"/>
      <c r="E70" s="34"/>
      <c r="F70" s="34"/>
    </row>
    <row r="71" spans="1:6" ht="25.5" x14ac:dyDescent="0.25">
      <c r="A71" s="3"/>
      <c r="B71" s="11" t="s">
        <v>76</v>
      </c>
      <c r="C71" s="24" t="s">
        <v>322</v>
      </c>
      <c r="D71" s="19"/>
      <c r="E71" s="34"/>
      <c r="F71" s="34"/>
    </row>
    <row r="72" spans="1:6" ht="28.5" customHeight="1" x14ac:dyDescent="0.25">
      <c r="A72" s="3"/>
      <c r="B72" s="11"/>
      <c r="C72" s="24" t="s">
        <v>323</v>
      </c>
      <c r="D72" s="19"/>
      <c r="E72" s="34"/>
      <c r="F72" s="34"/>
    </row>
    <row r="73" spans="1:6" x14ac:dyDescent="0.25">
      <c r="A73" s="3"/>
      <c r="B73" s="11" t="s">
        <v>77</v>
      </c>
      <c r="C73" s="17" t="s">
        <v>324</v>
      </c>
      <c r="D73" s="19"/>
      <c r="E73" s="34"/>
      <c r="F73" s="34"/>
    </row>
    <row r="74" spans="1:6" ht="25.5" x14ac:dyDescent="0.25">
      <c r="A74" s="3"/>
      <c r="B74" s="11"/>
      <c r="C74" s="17" t="s">
        <v>325</v>
      </c>
      <c r="D74" s="19"/>
      <c r="E74" s="34"/>
      <c r="F74" s="34"/>
    </row>
    <row r="75" spans="1:6" x14ac:dyDescent="0.25">
      <c r="A75" s="3"/>
      <c r="B75" s="11" t="s">
        <v>78</v>
      </c>
      <c r="C75" s="17" t="s">
        <v>326</v>
      </c>
      <c r="D75" s="19"/>
      <c r="E75" s="34"/>
      <c r="F75" s="34"/>
    </row>
    <row r="76" spans="1:6" ht="25.5" x14ac:dyDescent="0.25">
      <c r="A76" s="3"/>
      <c r="B76" s="11"/>
      <c r="C76" s="17" t="s">
        <v>327</v>
      </c>
      <c r="D76" s="19"/>
      <c r="E76" s="34"/>
      <c r="F76" s="34"/>
    </row>
    <row r="77" spans="1:6" x14ac:dyDescent="0.25">
      <c r="A77" s="3"/>
      <c r="B77" s="11" t="s">
        <v>79</v>
      </c>
      <c r="C77" s="17" t="s">
        <v>328</v>
      </c>
      <c r="D77" s="19"/>
      <c r="E77" s="34"/>
      <c r="F77" s="34"/>
    </row>
    <row r="78" spans="1:6" ht="25.5" x14ac:dyDescent="0.25">
      <c r="A78" s="3"/>
      <c r="B78" s="11"/>
      <c r="C78" s="17" t="s">
        <v>329</v>
      </c>
      <c r="D78" s="19"/>
      <c r="E78" s="34"/>
      <c r="F78" s="34"/>
    </row>
    <row r="79" spans="1:6" ht="38.25" x14ac:dyDescent="0.25">
      <c r="A79" s="3"/>
      <c r="B79" s="11"/>
      <c r="C79" s="17" t="s">
        <v>330</v>
      </c>
      <c r="D79" s="19"/>
      <c r="E79" s="34"/>
      <c r="F79" s="34"/>
    </row>
    <row r="80" spans="1:6" x14ac:dyDescent="0.25">
      <c r="A80" s="3"/>
      <c r="B80" s="11"/>
      <c r="C80" s="17" t="s">
        <v>331</v>
      </c>
      <c r="D80" s="19"/>
      <c r="E80" s="34"/>
      <c r="F80" s="34"/>
    </row>
    <row r="81" spans="1:6" ht="25.5" x14ac:dyDescent="0.25">
      <c r="A81" s="3"/>
      <c r="B81" s="11"/>
      <c r="C81" s="17" t="s">
        <v>332</v>
      </c>
      <c r="D81" s="19"/>
      <c r="E81" s="34"/>
      <c r="F81" s="34"/>
    </row>
    <row r="82" spans="1:6" ht="38.25" x14ac:dyDescent="0.25">
      <c r="A82" s="3"/>
      <c r="B82" s="11"/>
      <c r="C82" s="17" t="s">
        <v>333</v>
      </c>
      <c r="D82" s="19"/>
      <c r="E82" s="34"/>
      <c r="F82" s="34"/>
    </row>
    <row r="83" spans="1:6" x14ac:dyDescent="0.25">
      <c r="A83" s="3"/>
      <c r="B83" s="11"/>
      <c r="C83" s="17" t="s">
        <v>334</v>
      </c>
      <c r="D83" s="19"/>
      <c r="E83" s="34"/>
      <c r="F83" s="34"/>
    </row>
    <row r="84" spans="1:6" x14ac:dyDescent="0.25">
      <c r="A84" s="3"/>
      <c r="B84" s="25" t="s">
        <v>335</v>
      </c>
      <c r="C84" s="17" t="s">
        <v>336</v>
      </c>
      <c r="D84" s="19"/>
      <c r="E84" s="22"/>
      <c r="F84" s="22"/>
    </row>
    <row r="85" spans="1:6" x14ac:dyDescent="0.25">
      <c r="A85" s="3"/>
      <c r="B85" s="10" t="s">
        <v>81</v>
      </c>
      <c r="C85" s="22"/>
      <c r="D85" s="22"/>
      <c r="E85" s="34">
        <v>95104</v>
      </c>
      <c r="F85" s="34">
        <f>0+0+290</f>
        <v>290</v>
      </c>
    </row>
    <row r="86" spans="1:6" x14ac:dyDescent="0.25">
      <c r="A86" s="3"/>
      <c r="B86" s="10" t="s">
        <v>82</v>
      </c>
      <c r="C86" s="22"/>
      <c r="D86" s="22"/>
      <c r="E86" s="34">
        <v>1354025</v>
      </c>
      <c r="F86" s="34">
        <f>224425.52+31351.01+142734.2</f>
        <v>398510.73</v>
      </c>
    </row>
    <row r="87" spans="1:6" x14ac:dyDescent="0.25">
      <c r="A87" s="3"/>
      <c r="B87" s="10" t="s">
        <v>83</v>
      </c>
      <c r="C87" s="22"/>
      <c r="D87" s="22"/>
      <c r="E87" s="34"/>
      <c r="F87" s="34"/>
    </row>
    <row r="88" spans="1:6" x14ac:dyDescent="0.25">
      <c r="A88" s="3"/>
      <c r="B88" s="10" t="s">
        <v>84</v>
      </c>
      <c r="C88" s="22"/>
      <c r="D88" s="22"/>
      <c r="E88" s="34"/>
      <c r="F88" s="34"/>
    </row>
    <row r="89" spans="1:6" x14ac:dyDescent="0.25">
      <c r="A89" s="3"/>
      <c r="B89" s="10" t="s">
        <v>85</v>
      </c>
      <c r="C89" s="22"/>
      <c r="D89" s="22"/>
      <c r="E89" s="34">
        <v>416307</v>
      </c>
      <c r="F89" s="34">
        <f>37630.44+34398.07+53945.22</f>
        <v>125973.73000000001</v>
      </c>
    </row>
    <row r="90" spans="1:6" x14ac:dyDescent="0.25">
      <c r="A90" s="3"/>
      <c r="B90" s="10" t="s">
        <v>86</v>
      </c>
      <c r="C90" s="22"/>
      <c r="D90" s="22"/>
      <c r="E90" s="34"/>
      <c r="F90" s="34"/>
    </row>
    <row r="91" spans="1:6" x14ac:dyDescent="0.25">
      <c r="A91" s="3"/>
      <c r="B91" s="10" t="s">
        <v>87</v>
      </c>
      <c r="C91" s="22"/>
      <c r="D91" s="22"/>
      <c r="E91" s="34"/>
      <c r="F91" s="34"/>
    </row>
    <row r="92" spans="1:6" x14ac:dyDescent="0.25">
      <c r="A92" s="3"/>
      <c r="B92" s="10" t="s">
        <v>88</v>
      </c>
      <c r="C92" s="22"/>
      <c r="D92" s="22"/>
      <c r="E92" s="34"/>
      <c r="F92" s="34"/>
    </row>
    <row r="93" spans="1:6" ht="15.75" thickBot="1" x14ac:dyDescent="0.3">
      <c r="A93" s="3"/>
      <c r="B93" s="10" t="s">
        <v>89</v>
      </c>
      <c r="C93" s="22"/>
      <c r="D93" s="22"/>
      <c r="E93" s="34">
        <v>2210000</v>
      </c>
      <c r="F93" s="34">
        <f>19571.15+33136.84+50985.76</f>
        <v>103693.75</v>
      </c>
    </row>
    <row r="94" spans="1:6" ht="15.75" customHeight="1" thickBot="1" x14ac:dyDescent="0.3">
      <c r="A94" s="60" t="s">
        <v>90</v>
      </c>
      <c r="B94" s="61"/>
      <c r="C94" s="61"/>
      <c r="D94" s="62"/>
      <c r="E94" s="52">
        <f>SUM(E9:E93)</f>
        <v>8034684</v>
      </c>
      <c r="F94" s="52">
        <f>SUM(F9:F93)</f>
        <v>1496439.02</v>
      </c>
    </row>
    <row r="95" spans="1:6" ht="15.75" thickBot="1" x14ac:dyDescent="0.3">
      <c r="A95" s="64" t="s">
        <v>3</v>
      </c>
      <c r="B95" s="64" t="s">
        <v>303</v>
      </c>
      <c r="C95" s="67" t="s">
        <v>4</v>
      </c>
      <c r="D95" s="68"/>
      <c r="E95" s="64" t="s">
        <v>5</v>
      </c>
      <c r="F95" s="64" t="s">
        <v>6</v>
      </c>
    </row>
    <row r="96" spans="1:6" ht="15.75" thickBot="1" x14ac:dyDescent="0.3">
      <c r="A96" s="65"/>
      <c r="B96" s="65"/>
      <c r="C96" s="67" t="s">
        <v>7</v>
      </c>
      <c r="D96" s="68"/>
      <c r="E96" s="65"/>
      <c r="F96" s="65"/>
    </row>
    <row r="97" spans="1:6" ht="15.75" thickBot="1" x14ac:dyDescent="0.3">
      <c r="A97" s="66"/>
      <c r="B97" s="66"/>
      <c r="C97" s="57" t="s">
        <v>8</v>
      </c>
      <c r="D97" s="57" t="s">
        <v>9</v>
      </c>
      <c r="E97" s="66"/>
      <c r="F97" s="66"/>
    </row>
    <row r="98" spans="1:6" x14ac:dyDescent="0.25">
      <c r="A98" s="13" t="s">
        <v>91</v>
      </c>
      <c r="B98" s="5" t="s">
        <v>92</v>
      </c>
      <c r="C98" s="22"/>
      <c r="D98" s="22"/>
      <c r="E98" s="43">
        <v>3238730</v>
      </c>
      <c r="F98" s="48">
        <f>82633.94+78530.36+133142.2</f>
        <v>294306.5</v>
      </c>
    </row>
    <row r="99" spans="1:6" x14ac:dyDescent="0.25">
      <c r="A99" s="4"/>
      <c r="B99" s="6" t="s">
        <v>93</v>
      </c>
      <c r="C99" s="18" t="s">
        <v>97</v>
      </c>
      <c r="D99" s="7"/>
      <c r="E99" s="43"/>
      <c r="F99" s="44"/>
    </row>
    <row r="100" spans="1:6" x14ac:dyDescent="0.25">
      <c r="A100" s="4"/>
      <c r="B100" s="6" t="s">
        <v>94</v>
      </c>
      <c r="C100" s="18" t="s">
        <v>98</v>
      </c>
      <c r="D100" s="7">
        <f>145643</f>
        <v>145643</v>
      </c>
      <c r="E100" s="43"/>
      <c r="F100" s="44"/>
    </row>
    <row r="101" spans="1:6" x14ac:dyDescent="0.25">
      <c r="A101" s="4"/>
      <c r="B101" s="6" t="s">
        <v>95</v>
      </c>
      <c r="C101" s="18" t="s">
        <v>99</v>
      </c>
      <c r="D101" s="7">
        <f>104950</f>
        <v>104950</v>
      </c>
      <c r="E101" s="43"/>
      <c r="F101" s="44"/>
    </row>
    <row r="102" spans="1:6" x14ac:dyDescent="0.25">
      <c r="A102" s="4"/>
      <c r="B102" s="6" t="s">
        <v>96</v>
      </c>
      <c r="C102" s="18" t="s">
        <v>80</v>
      </c>
      <c r="D102" s="7">
        <f>26</f>
        <v>26</v>
      </c>
      <c r="E102" s="43"/>
      <c r="F102" s="44"/>
    </row>
    <row r="103" spans="1:6" x14ac:dyDescent="0.25">
      <c r="A103" s="4"/>
      <c r="B103" s="5" t="s">
        <v>100</v>
      </c>
      <c r="C103" s="22"/>
      <c r="D103" s="22"/>
      <c r="E103" s="43">
        <v>608680</v>
      </c>
      <c r="F103" s="44">
        <f>91038.51+70340.66+44166.47</f>
        <v>205545.63999999998</v>
      </c>
    </row>
    <row r="104" spans="1:6" x14ac:dyDescent="0.25">
      <c r="A104" s="4"/>
      <c r="B104" s="6" t="s">
        <v>101</v>
      </c>
      <c r="C104" s="18" t="s">
        <v>97</v>
      </c>
      <c r="D104" s="7">
        <v>11740</v>
      </c>
      <c r="E104" s="43"/>
      <c r="F104" s="44"/>
    </row>
    <row r="105" spans="1:6" x14ac:dyDescent="0.25">
      <c r="A105" s="4"/>
      <c r="B105" s="6" t="s">
        <v>102</v>
      </c>
      <c r="C105" s="18" t="s">
        <v>80</v>
      </c>
      <c r="D105" s="7">
        <v>4042</v>
      </c>
      <c r="E105" s="43"/>
      <c r="F105" s="44"/>
    </row>
    <row r="106" spans="1:6" x14ac:dyDescent="0.25">
      <c r="A106" s="4"/>
      <c r="B106" s="5" t="s">
        <v>103</v>
      </c>
      <c r="C106" s="22"/>
      <c r="D106" s="22"/>
      <c r="E106" s="43">
        <v>738085</v>
      </c>
      <c r="F106" s="44">
        <f>54717.77+32806.08+23200.15</f>
        <v>110724</v>
      </c>
    </row>
    <row r="107" spans="1:6" x14ac:dyDescent="0.25">
      <c r="A107" s="4"/>
      <c r="B107" s="6" t="s">
        <v>104</v>
      </c>
      <c r="C107" s="18" t="s">
        <v>43</v>
      </c>
      <c r="D107" s="7">
        <v>133</v>
      </c>
      <c r="E107" s="43"/>
      <c r="F107" s="44"/>
    </row>
    <row r="108" spans="1:6" x14ac:dyDescent="0.25">
      <c r="A108" s="4"/>
      <c r="B108" s="6" t="s">
        <v>105</v>
      </c>
      <c r="C108" s="18" t="s">
        <v>14</v>
      </c>
      <c r="D108" s="7"/>
      <c r="E108" s="43"/>
      <c r="F108" s="44"/>
    </row>
    <row r="109" spans="1:6" x14ac:dyDescent="0.25">
      <c r="A109" s="4"/>
      <c r="B109" s="6" t="s">
        <v>106</v>
      </c>
      <c r="C109" s="18" t="s">
        <v>80</v>
      </c>
      <c r="D109" s="7"/>
      <c r="E109" s="35"/>
      <c r="F109" s="34"/>
    </row>
    <row r="110" spans="1:6" x14ac:dyDescent="0.25">
      <c r="A110" s="4"/>
      <c r="B110" s="6" t="s">
        <v>107</v>
      </c>
      <c r="C110" s="18" t="s">
        <v>43</v>
      </c>
      <c r="D110" s="7">
        <v>6465</v>
      </c>
      <c r="E110" s="35"/>
      <c r="F110" s="34"/>
    </row>
    <row r="111" spans="1:6" x14ac:dyDescent="0.25">
      <c r="A111" s="4"/>
      <c r="B111" s="6" t="s">
        <v>108</v>
      </c>
      <c r="C111" s="18" t="s">
        <v>14</v>
      </c>
      <c r="D111" s="7"/>
      <c r="E111" s="35"/>
      <c r="F111" s="34"/>
    </row>
    <row r="112" spans="1:6" x14ac:dyDescent="0.25">
      <c r="A112" s="4"/>
      <c r="B112" s="6" t="s">
        <v>109</v>
      </c>
      <c r="C112" s="18" t="s">
        <v>80</v>
      </c>
      <c r="D112" s="7">
        <v>4924</v>
      </c>
      <c r="E112" s="35"/>
      <c r="F112" s="34"/>
    </row>
    <row r="113" spans="1:6" x14ac:dyDescent="0.25">
      <c r="A113" s="4"/>
      <c r="B113" s="6" t="s">
        <v>110</v>
      </c>
      <c r="C113" s="18" t="s">
        <v>43</v>
      </c>
      <c r="D113" s="7">
        <v>12084</v>
      </c>
      <c r="E113" s="35"/>
      <c r="F113" s="34"/>
    </row>
    <row r="114" spans="1:6" x14ac:dyDescent="0.25">
      <c r="A114" s="4"/>
      <c r="B114" s="6" t="s">
        <v>111</v>
      </c>
      <c r="C114" s="18" t="s">
        <v>80</v>
      </c>
      <c r="D114" s="7">
        <v>2114</v>
      </c>
      <c r="E114" s="35"/>
      <c r="F114" s="34"/>
    </row>
    <row r="115" spans="1:6" x14ac:dyDescent="0.25">
      <c r="A115" s="4"/>
      <c r="B115" s="6" t="s">
        <v>112</v>
      </c>
      <c r="C115" s="18" t="s">
        <v>80</v>
      </c>
      <c r="D115" s="7"/>
      <c r="E115" s="35"/>
      <c r="F115" s="34"/>
    </row>
    <row r="116" spans="1:6" x14ac:dyDescent="0.25">
      <c r="A116" s="4"/>
      <c r="B116" s="6" t="s">
        <v>113</v>
      </c>
      <c r="C116" s="18" t="s">
        <v>43</v>
      </c>
      <c r="D116" s="7">
        <v>1176</v>
      </c>
      <c r="E116" s="35"/>
      <c r="F116" s="34"/>
    </row>
    <row r="117" spans="1:6" x14ac:dyDescent="0.25">
      <c r="A117" s="4"/>
      <c r="B117" s="6" t="s">
        <v>114</v>
      </c>
      <c r="C117" s="18" t="s">
        <v>80</v>
      </c>
      <c r="D117" s="7"/>
      <c r="E117" s="35"/>
      <c r="F117" s="34"/>
    </row>
    <row r="118" spans="1:6" x14ac:dyDescent="0.25">
      <c r="A118" s="4"/>
      <c r="B118" s="5" t="s">
        <v>115</v>
      </c>
      <c r="C118" s="22"/>
      <c r="D118" s="22"/>
      <c r="E118" s="43">
        <v>370370</v>
      </c>
      <c r="F118" s="44">
        <f>8772.35+2700.15+1079</f>
        <v>12551.5</v>
      </c>
    </row>
    <row r="119" spans="1:6" x14ac:dyDescent="0.25">
      <c r="A119" s="4"/>
      <c r="B119" s="6" t="s">
        <v>116</v>
      </c>
      <c r="C119" s="22"/>
      <c r="D119" s="22"/>
      <c r="E119" s="43"/>
      <c r="F119" s="44"/>
    </row>
    <row r="120" spans="1:6" x14ac:dyDescent="0.25">
      <c r="A120" s="4"/>
      <c r="B120" s="6" t="s">
        <v>117</v>
      </c>
      <c r="C120" s="18" t="s">
        <v>97</v>
      </c>
      <c r="D120" s="7">
        <v>529</v>
      </c>
      <c r="E120" s="35"/>
      <c r="F120" s="34"/>
    </row>
    <row r="121" spans="1:6" x14ac:dyDescent="0.25">
      <c r="A121" s="4"/>
      <c r="B121" s="6" t="s">
        <v>118</v>
      </c>
      <c r="C121" s="18" t="s">
        <v>130</v>
      </c>
      <c r="D121" s="7">
        <v>47</v>
      </c>
      <c r="E121" s="35"/>
      <c r="F121" s="34"/>
    </row>
    <row r="122" spans="1:6" x14ac:dyDescent="0.25">
      <c r="A122" s="4"/>
      <c r="B122" s="6" t="s">
        <v>119</v>
      </c>
      <c r="C122" s="22"/>
      <c r="D122" s="22"/>
      <c r="E122" s="35"/>
      <c r="F122" s="34"/>
    </row>
    <row r="123" spans="1:6" x14ac:dyDescent="0.25">
      <c r="A123" s="4"/>
      <c r="B123" s="6" t="s">
        <v>120</v>
      </c>
      <c r="C123" s="22"/>
      <c r="D123" s="22"/>
      <c r="E123" s="35"/>
      <c r="F123" s="34"/>
    </row>
    <row r="124" spans="1:6" x14ac:dyDescent="0.25">
      <c r="A124" s="4"/>
      <c r="B124" s="6" t="s">
        <v>121</v>
      </c>
      <c r="C124" s="18" t="s">
        <v>97</v>
      </c>
      <c r="D124" s="7"/>
      <c r="E124" s="22"/>
      <c r="F124" s="22"/>
    </row>
    <row r="125" spans="1:6" x14ac:dyDescent="0.25">
      <c r="A125" s="4"/>
      <c r="B125" s="6" t="s">
        <v>122</v>
      </c>
      <c r="C125" s="18" t="s">
        <v>97</v>
      </c>
      <c r="D125" s="7"/>
      <c r="E125" s="22"/>
      <c r="F125" s="22"/>
    </row>
    <row r="126" spans="1:6" x14ac:dyDescent="0.25">
      <c r="A126" s="4"/>
      <c r="B126" s="6" t="s">
        <v>123</v>
      </c>
      <c r="C126" s="18" t="s">
        <v>130</v>
      </c>
      <c r="D126" s="7">
        <v>1174</v>
      </c>
      <c r="E126" s="35"/>
      <c r="F126" s="34"/>
    </row>
    <row r="127" spans="1:6" x14ac:dyDescent="0.25">
      <c r="A127" s="4"/>
      <c r="B127" s="6" t="s">
        <v>124</v>
      </c>
      <c r="C127" s="22"/>
      <c r="D127" s="22"/>
      <c r="E127" s="35"/>
      <c r="F127" s="34"/>
    </row>
    <row r="128" spans="1:6" x14ac:dyDescent="0.25">
      <c r="A128" s="4"/>
      <c r="B128" s="6" t="s">
        <v>125</v>
      </c>
      <c r="C128" s="18" t="s">
        <v>97</v>
      </c>
      <c r="D128" s="7"/>
      <c r="E128" s="35"/>
      <c r="F128" s="34"/>
    </row>
    <row r="129" spans="1:6" x14ac:dyDescent="0.25">
      <c r="A129" s="4"/>
      <c r="B129" s="6" t="s">
        <v>126</v>
      </c>
      <c r="C129" s="18" t="s">
        <v>14</v>
      </c>
      <c r="D129" s="7"/>
      <c r="E129" s="35"/>
      <c r="F129" s="34"/>
    </row>
    <row r="130" spans="1:6" x14ac:dyDescent="0.25">
      <c r="A130" s="4"/>
      <c r="B130" s="6" t="s">
        <v>127</v>
      </c>
      <c r="C130" s="22"/>
      <c r="D130" s="22"/>
      <c r="E130" s="35"/>
      <c r="F130" s="34"/>
    </row>
    <row r="131" spans="1:6" x14ac:dyDescent="0.25">
      <c r="A131" s="4"/>
      <c r="B131" s="6" t="s">
        <v>128</v>
      </c>
      <c r="C131" s="18" t="s">
        <v>97</v>
      </c>
      <c r="D131" s="7"/>
      <c r="E131" s="35"/>
      <c r="F131" s="34"/>
    </row>
    <row r="132" spans="1:6" x14ac:dyDescent="0.25">
      <c r="A132" s="4"/>
      <c r="B132" s="6" t="s">
        <v>129</v>
      </c>
      <c r="C132" s="18" t="s">
        <v>14</v>
      </c>
      <c r="D132" s="7"/>
      <c r="E132" s="35"/>
      <c r="F132" s="34"/>
    </row>
    <row r="133" spans="1:6" x14ac:dyDescent="0.25">
      <c r="A133" s="4"/>
      <c r="B133" s="5" t="s">
        <v>81</v>
      </c>
      <c r="C133" s="22"/>
      <c r="D133" s="22"/>
      <c r="E133" s="35">
        <v>32500</v>
      </c>
      <c r="F133" s="34">
        <f>728.8+728.8+728.8</f>
        <v>2186.3999999999996</v>
      </c>
    </row>
    <row r="134" spans="1:6" x14ac:dyDescent="0.25">
      <c r="A134" s="4"/>
      <c r="B134" s="5" t="s">
        <v>82</v>
      </c>
      <c r="C134" s="22"/>
      <c r="D134" s="22"/>
      <c r="E134" s="35">
        <v>287499</v>
      </c>
      <c r="F134" s="34">
        <f>41366.33+42557.38+34765.65</f>
        <v>118689.35999999999</v>
      </c>
    </row>
    <row r="135" spans="1:6" x14ac:dyDescent="0.25">
      <c r="A135" s="4"/>
      <c r="B135" s="5" t="s">
        <v>83</v>
      </c>
      <c r="C135" s="22"/>
      <c r="D135" s="22"/>
      <c r="E135" s="35">
        <v>20000</v>
      </c>
      <c r="F135" s="34">
        <f>60.66+500+345.59</f>
        <v>906.25</v>
      </c>
    </row>
    <row r="136" spans="1:6" x14ac:dyDescent="0.25">
      <c r="A136" s="4"/>
      <c r="B136" s="5" t="s">
        <v>84</v>
      </c>
      <c r="C136" s="22"/>
      <c r="D136" s="22"/>
      <c r="E136" s="35"/>
      <c r="F136" s="34"/>
    </row>
    <row r="137" spans="1:6" x14ac:dyDescent="0.25">
      <c r="A137" s="4"/>
      <c r="B137" s="5" t="s">
        <v>85</v>
      </c>
      <c r="C137" s="22"/>
      <c r="D137" s="22"/>
      <c r="E137" s="35">
        <v>455116</v>
      </c>
      <c r="F137" s="34">
        <f>33015.13+36628.94+43290.18</f>
        <v>112934.25</v>
      </c>
    </row>
    <row r="138" spans="1:6" x14ac:dyDescent="0.25">
      <c r="A138" s="4"/>
      <c r="B138" s="5" t="s">
        <v>86</v>
      </c>
      <c r="C138" s="22"/>
      <c r="D138" s="22"/>
      <c r="E138" s="35"/>
      <c r="F138" s="34"/>
    </row>
    <row r="139" spans="1:6" x14ac:dyDescent="0.25">
      <c r="A139" s="4"/>
      <c r="B139" s="5" t="s">
        <v>87</v>
      </c>
      <c r="C139" s="22"/>
      <c r="D139" s="22"/>
      <c r="E139" s="35"/>
      <c r="F139" s="34"/>
    </row>
    <row r="140" spans="1:6" x14ac:dyDescent="0.25">
      <c r="A140" s="4"/>
      <c r="B140" s="5" t="s">
        <v>88</v>
      </c>
      <c r="C140" s="22"/>
      <c r="D140" s="22"/>
      <c r="E140" s="35"/>
      <c r="F140" s="34"/>
    </row>
    <row r="141" spans="1:6" ht="15.75" thickBot="1" x14ac:dyDescent="0.3">
      <c r="A141" s="4"/>
      <c r="B141" s="5" t="s">
        <v>89</v>
      </c>
      <c r="C141" s="22"/>
      <c r="D141" s="22"/>
      <c r="E141" s="35">
        <v>665000</v>
      </c>
      <c r="F141" s="34">
        <f>1698+13544.92+7050.57</f>
        <v>22293.489999999998</v>
      </c>
    </row>
    <row r="142" spans="1:6" ht="15.75" customHeight="1" thickBot="1" x14ac:dyDescent="0.3">
      <c r="A142" s="60" t="s">
        <v>131</v>
      </c>
      <c r="B142" s="61"/>
      <c r="C142" s="61"/>
      <c r="D142" s="62"/>
      <c r="E142" s="52">
        <f>SUM(E98:E141)</f>
        <v>6415980</v>
      </c>
      <c r="F142" s="52">
        <f>SUM(F98:F141)</f>
        <v>880137.39</v>
      </c>
    </row>
    <row r="143" spans="1:6" ht="15.75" thickBot="1" x14ac:dyDescent="0.3">
      <c r="A143" s="64" t="s">
        <v>3</v>
      </c>
      <c r="B143" s="64" t="s">
        <v>303</v>
      </c>
      <c r="C143" s="67" t="s">
        <v>4</v>
      </c>
      <c r="D143" s="68"/>
      <c r="E143" s="64" t="s">
        <v>5</v>
      </c>
      <c r="F143" s="64" t="s">
        <v>6</v>
      </c>
    </row>
    <row r="144" spans="1:6" ht="15.75" thickBot="1" x14ac:dyDescent="0.3">
      <c r="A144" s="65"/>
      <c r="B144" s="65"/>
      <c r="C144" s="67" t="s">
        <v>7</v>
      </c>
      <c r="D144" s="68"/>
      <c r="E144" s="65"/>
      <c r="F144" s="65"/>
    </row>
    <row r="145" spans="1:6" ht="15.75" thickBot="1" x14ac:dyDescent="0.3">
      <c r="A145" s="66"/>
      <c r="B145" s="66"/>
      <c r="C145" s="57" t="s">
        <v>8</v>
      </c>
      <c r="D145" s="57" t="s">
        <v>9</v>
      </c>
      <c r="E145" s="66"/>
      <c r="F145" s="66"/>
    </row>
    <row r="146" spans="1:6" x14ac:dyDescent="0.25">
      <c r="A146" s="13" t="s">
        <v>132</v>
      </c>
      <c r="B146" s="5" t="s">
        <v>133</v>
      </c>
      <c r="C146" s="22"/>
      <c r="D146" s="22"/>
      <c r="E146" s="35">
        <v>2297827</v>
      </c>
      <c r="F146" s="33">
        <f>-8278.43+289392.54+237656.68</f>
        <v>518770.79</v>
      </c>
    </row>
    <row r="147" spans="1:6" x14ac:dyDescent="0.25">
      <c r="A147" s="4"/>
      <c r="B147" s="6" t="s">
        <v>134</v>
      </c>
      <c r="C147" s="22"/>
      <c r="D147" s="22"/>
      <c r="E147" s="35"/>
      <c r="F147" s="34"/>
    </row>
    <row r="148" spans="1:6" x14ac:dyDescent="0.25">
      <c r="A148" s="4"/>
      <c r="B148" s="6" t="s">
        <v>135</v>
      </c>
      <c r="C148" s="18" t="s">
        <v>43</v>
      </c>
      <c r="D148" s="7">
        <v>600</v>
      </c>
      <c r="E148" s="35"/>
      <c r="F148" s="34"/>
    </row>
    <row r="149" spans="1:6" x14ac:dyDescent="0.25">
      <c r="A149" s="4"/>
      <c r="B149" s="6" t="s">
        <v>136</v>
      </c>
      <c r="C149" s="18" t="s">
        <v>14</v>
      </c>
      <c r="D149" s="7"/>
      <c r="E149" s="35"/>
      <c r="F149" s="34"/>
    </row>
    <row r="150" spans="1:6" x14ac:dyDescent="0.25">
      <c r="A150" s="4"/>
      <c r="B150" s="6" t="s">
        <v>137</v>
      </c>
      <c r="C150" s="18" t="s">
        <v>80</v>
      </c>
      <c r="D150" s="7"/>
      <c r="E150" s="35"/>
      <c r="F150" s="34"/>
    </row>
    <row r="151" spans="1:6" x14ac:dyDescent="0.25">
      <c r="A151" s="4"/>
      <c r="B151" s="6" t="s">
        <v>138</v>
      </c>
      <c r="C151" s="18" t="s">
        <v>80</v>
      </c>
      <c r="D151" s="7">
        <v>16</v>
      </c>
      <c r="E151" s="35"/>
      <c r="F151" s="34"/>
    </row>
    <row r="152" spans="1:6" x14ac:dyDescent="0.25">
      <c r="A152" s="4"/>
      <c r="B152" s="6" t="s">
        <v>139</v>
      </c>
      <c r="C152" s="18" t="s">
        <v>43</v>
      </c>
      <c r="D152" s="7"/>
      <c r="E152" s="35"/>
      <c r="F152" s="34"/>
    </row>
    <row r="153" spans="1:6" x14ac:dyDescent="0.25">
      <c r="A153" s="4"/>
      <c r="B153" s="6" t="s">
        <v>140</v>
      </c>
      <c r="C153" s="18" t="s">
        <v>80</v>
      </c>
      <c r="D153" s="15"/>
      <c r="F153" s="3"/>
    </row>
    <row r="154" spans="1:6" x14ac:dyDescent="0.25">
      <c r="A154" s="4"/>
      <c r="B154" s="6"/>
      <c r="C154" s="18" t="s">
        <v>43</v>
      </c>
      <c r="D154" s="15"/>
      <c r="E154" s="36"/>
      <c r="F154" s="36"/>
    </row>
    <row r="155" spans="1:6" x14ac:dyDescent="0.25">
      <c r="A155" s="4"/>
      <c r="B155" s="6" t="s">
        <v>141</v>
      </c>
      <c r="C155" s="18" t="s">
        <v>98</v>
      </c>
      <c r="D155" s="12"/>
      <c r="E155" s="35"/>
      <c r="F155" s="34"/>
    </row>
    <row r="156" spans="1:6" x14ac:dyDescent="0.25">
      <c r="A156" s="4"/>
      <c r="B156" s="6" t="s">
        <v>142</v>
      </c>
      <c r="C156" s="18" t="s">
        <v>14</v>
      </c>
      <c r="D156" s="12">
        <v>143</v>
      </c>
      <c r="E156" s="35"/>
      <c r="F156" s="34"/>
    </row>
    <row r="157" spans="1:6" x14ac:dyDescent="0.25">
      <c r="A157" s="4"/>
      <c r="B157" s="6" t="s">
        <v>143</v>
      </c>
      <c r="C157" s="18" t="s">
        <v>304</v>
      </c>
      <c r="D157" s="12"/>
      <c r="E157" s="35"/>
      <c r="F157" s="34"/>
    </row>
    <row r="158" spans="1:6" x14ac:dyDescent="0.25">
      <c r="A158" s="4"/>
      <c r="B158" s="6" t="s">
        <v>144</v>
      </c>
      <c r="C158" s="22"/>
      <c r="D158" s="22"/>
      <c r="E158" s="35"/>
      <c r="F158" s="34"/>
    </row>
    <row r="159" spans="1:6" x14ac:dyDescent="0.25">
      <c r="A159" s="4"/>
      <c r="B159" s="6" t="s">
        <v>145</v>
      </c>
      <c r="C159" s="18" t="s">
        <v>43</v>
      </c>
      <c r="D159" s="12">
        <v>1511</v>
      </c>
      <c r="E159" s="35"/>
      <c r="F159" s="34"/>
    </row>
    <row r="160" spans="1:6" x14ac:dyDescent="0.25">
      <c r="A160" s="4"/>
      <c r="B160" s="6" t="s">
        <v>146</v>
      </c>
      <c r="C160" s="18" t="s">
        <v>14</v>
      </c>
      <c r="D160" s="12">
        <v>13862</v>
      </c>
      <c r="E160" s="35"/>
      <c r="F160" s="34"/>
    </row>
    <row r="161" spans="1:6" x14ac:dyDescent="0.25">
      <c r="A161" s="4"/>
      <c r="B161" s="6" t="s">
        <v>147</v>
      </c>
      <c r="C161" s="18" t="s">
        <v>80</v>
      </c>
      <c r="D161" s="12">
        <v>210</v>
      </c>
      <c r="E161" s="35"/>
      <c r="F161" s="34"/>
    </row>
    <row r="162" spans="1:6" x14ac:dyDescent="0.25">
      <c r="A162" s="4"/>
      <c r="B162" s="6" t="s">
        <v>148</v>
      </c>
      <c r="C162" s="18" t="s">
        <v>80</v>
      </c>
      <c r="D162" s="12">
        <v>16</v>
      </c>
      <c r="E162" s="35"/>
      <c r="F162" s="34"/>
    </row>
    <row r="163" spans="1:6" x14ac:dyDescent="0.25">
      <c r="A163" s="4"/>
      <c r="B163" s="6" t="s">
        <v>149</v>
      </c>
      <c r="C163" s="18" t="s">
        <v>43</v>
      </c>
      <c r="D163" s="12"/>
      <c r="E163" s="35"/>
      <c r="F163" s="34"/>
    </row>
    <row r="164" spans="1:6" x14ac:dyDescent="0.25">
      <c r="A164" s="4"/>
      <c r="B164" s="6" t="s">
        <v>150</v>
      </c>
      <c r="C164" s="18" t="s">
        <v>80</v>
      </c>
      <c r="D164" s="12"/>
      <c r="F164" s="3"/>
    </row>
    <row r="165" spans="1:6" x14ac:dyDescent="0.25">
      <c r="A165" s="4"/>
      <c r="B165" s="6"/>
      <c r="C165" s="18" t="s">
        <v>43</v>
      </c>
      <c r="D165" s="15"/>
      <c r="E165" s="22"/>
      <c r="F165" s="22"/>
    </row>
    <row r="166" spans="1:6" x14ac:dyDescent="0.25">
      <c r="A166" s="4"/>
      <c r="B166" s="6" t="s">
        <v>151</v>
      </c>
      <c r="C166" s="18" t="s">
        <v>98</v>
      </c>
      <c r="D166" s="12"/>
      <c r="F166" s="3"/>
    </row>
    <row r="167" spans="1:6" x14ac:dyDescent="0.25">
      <c r="A167" s="4"/>
      <c r="B167" s="6" t="s">
        <v>152</v>
      </c>
      <c r="C167" s="18" t="s">
        <v>14</v>
      </c>
      <c r="D167" s="12">
        <v>768</v>
      </c>
      <c r="F167" s="3"/>
    </row>
    <row r="168" spans="1:6" x14ac:dyDescent="0.25">
      <c r="A168" s="4"/>
      <c r="B168" s="6" t="s">
        <v>153</v>
      </c>
      <c r="C168" s="18" t="s">
        <v>304</v>
      </c>
      <c r="D168" s="12"/>
      <c r="F168" s="3"/>
    </row>
    <row r="169" spans="1:6" x14ac:dyDescent="0.25">
      <c r="A169" s="4"/>
      <c r="B169" s="6" t="s">
        <v>154</v>
      </c>
      <c r="C169" s="22"/>
      <c r="D169" s="22"/>
      <c r="F169" s="3"/>
    </row>
    <row r="170" spans="1:6" x14ac:dyDescent="0.25">
      <c r="A170" s="4"/>
      <c r="B170" s="6" t="s">
        <v>155</v>
      </c>
      <c r="C170" s="18" t="s">
        <v>43</v>
      </c>
      <c r="D170" s="15">
        <v>3020</v>
      </c>
      <c r="F170" s="3"/>
    </row>
    <row r="171" spans="1:6" x14ac:dyDescent="0.25">
      <c r="A171" s="4"/>
      <c r="B171" s="6" t="s">
        <v>156</v>
      </c>
      <c r="C171" s="18" t="s">
        <v>14</v>
      </c>
      <c r="D171" s="15">
        <v>1314</v>
      </c>
      <c r="F171" s="3"/>
    </row>
    <row r="172" spans="1:6" x14ac:dyDescent="0.25">
      <c r="A172" s="4"/>
      <c r="B172" s="6" t="s">
        <v>157</v>
      </c>
      <c r="C172" s="18" t="s">
        <v>80</v>
      </c>
      <c r="D172" s="15">
        <v>22</v>
      </c>
      <c r="F172" s="3"/>
    </row>
    <row r="173" spans="1:6" x14ac:dyDescent="0.25">
      <c r="A173" s="4"/>
      <c r="B173" s="6" t="s">
        <v>158</v>
      </c>
      <c r="C173" s="18" t="s">
        <v>80</v>
      </c>
      <c r="D173" s="15"/>
      <c r="F173" s="3"/>
    </row>
    <row r="174" spans="1:6" x14ac:dyDescent="0.25">
      <c r="A174" s="4"/>
      <c r="B174" s="6" t="s">
        <v>159</v>
      </c>
      <c r="C174" s="18" t="s">
        <v>43</v>
      </c>
      <c r="D174" s="15"/>
      <c r="F174" s="3"/>
    </row>
    <row r="175" spans="1:6" x14ac:dyDescent="0.25">
      <c r="A175" s="4"/>
      <c r="B175" s="6" t="s">
        <v>160</v>
      </c>
      <c r="C175" s="18" t="s">
        <v>80</v>
      </c>
      <c r="D175" s="15"/>
      <c r="F175" s="3"/>
    </row>
    <row r="176" spans="1:6" x14ac:dyDescent="0.25">
      <c r="A176" s="4"/>
      <c r="B176" s="6"/>
      <c r="C176" s="18" t="s">
        <v>43</v>
      </c>
      <c r="D176" s="15"/>
      <c r="E176" s="36"/>
      <c r="F176" s="36"/>
    </row>
    <row r="177" spans="1:6" x14ac:dyDescent="0.25">
      <c r="A177" s="4"/>
      <c r="B177" s="6" t="s">
        <v>161</v>
      </c>
      <c r="C177" s="18" t="s">
        <v>98</v>
      </c>
      <c r="D177" s="15">
        <v>1</v>
      </c>
      <c r="E177" s="35"/>
      <c r="F177" s="34"/>
    </row>
    <row r="178" spans="1:6" x14ac:dyDescent="0.25">
      <c r="A178" s="4"/>
      <c r="B178" s="6" t="s">
        <v>162</v>
      </c>
      <c r="C178" s="18" t="s">
        <v>14</v>
      </c>
      <c r="D178" s="15">
        <v>613</v>
      </c>
      <c r="E178" s="35"/>
      <c r="F178" s="34"/>
    </row>
    <row r="179" spans="1:6" x14ac:dyDescent="0.25">
      <c r="A179" s="4"/>
      <c r="B179" s="6" t="s">
        <v>163</v>
      </c>
      <c r="C179" s="18" t="s">
        <v>304</v>
      </c>
      <c r="D179" s="15"/>
      <c r="E179" s="35"/>
      <c r="F179" s="34"/>
    </row>
    <row r="180" spans="1:6" x14ac:dyDescent="0.25">
      <c r="A180" s="4"/>
      <c r="B180" s="5" t="s">
        <v>164</v>
      </c>
      <c r="C180" s="22"/>
      <c r="D180" s="22"/>
      <c r="E180" s="35">
        <v>824732</v>
      </c>
      <c r="F180" s="34">
        <f>33809.93+41933.77+41564.57</f>
        <v>117308.26999999999</v>
      </c>
    </row>
    <row r="181" spans="1:6" x14ac:dyDescent="0.25">
      <c r="A181" s="4"/>
      <c r="B181" s="6" t="s">
        <v>165</v>
      </c>
      <c r="C181" s="18" t="s">
        <v>14</v>
      </c>
      <c r="D181" s="15">
        <v>1447</v>
      </c>
      <c r="E181" s="35"/>
      <c r="F181" s="34"/>
    </row>
    <row r="182" spans="1:6" x14ac:dyDescent="0.25">
      <c r="A182" s="4"/>
      <c r="B182" s="6" t="s">
        <v>166</v>
      </c>
      <c r="C182" s="18" t="s">
        <v>80</v>
      </c>
      <c r="D182" s="15">
        <v>289</v>
      </c>
      <c r="E182" s="35"/>
      <c r="F182" s="34"/>
    </row>
    <row r="183" spans="1:6" x14ac:dyDescent="0.25">
      <c r="A183" s="4"/>
      <c r="B183" s="6" t="s">
        <v>167</v>
      </c>
      <c r="C183" s="18" t="s">
        <v>80</v>
      </c>
      <c r="D183" s="15">
        <v>84</v>
      </c>
      <c r="E183" s="35"/>
      <c r="F183" s="34"/>
    </row>
    <row r="184" spans="1:6" x14ac:dyDescent="0.25">
      <c r="A184" s="4"/>
      <c r="B184" s="6" t="s">
        <v>168</v>
      </c>
      <c r="C184" s="18" t="s">
        <v>43</v>
      </c>
      <c r="D184" s="15">
        <v>6937</v>
      </c>
      <c r="E184" s="35"/>
      <c r="F184" s="34"/>
    </row>
    <row r="185" spans="1:6" x14ac:dyDescent="0.25">
      <c r="A185" s="4"/>
      <c r="B185" s="6" t="s">
        <v>169</v>
      </c>
      <c r="C185" s="18" t="s">
        <v>80</v>
      </c>
      <c r="D185" s="15">
        <v>39</v>
      </c>
      <c r="E185" s="35"/>
      <c r="F185" s="34"/>
    </row>
    <row r="186" spans="1:6" x14ac:dyDescent="0.25">
      <c r="A186" s="4"/>
      <c r="B186" s="6"/>
      <c r="C186" s="18" t="s">
        <v>43</v>
      </c>
      <c r="D186" s="15"/>
      <c r="E186" s="36"/>
      <c r="F186" s="36"/>
    </row>
    <row r="187" spans="1:6" x14ac:dyDescent="0.25">
      <c r="A187" s="4"/>
      <c r="B187" s="6" t="s">
        <v>170</v>
      </c>
      <c r="C187" s="18" t="s">
        <v>98</v>
      </c>
      <c r="D187" s="15"/>
      <c r="E187" s="35"/>
      <c r="F187" s="34"/>
    </row>
    <row r="188" spans="1:6" x14ac:dyDescent="0.25">
      <c r="A188" s="4"/>
      <c r="B188" s="6" t="s">
        <v>171</v>
      </c>
      <c r="C188" s="18" t="s">
        <v>14</v>
      </c>
      <c r="D188" s="15">
        <v>516</v>
      </c>
      <c r="E188" s="35"/>
      <c r="F188" s="34"/>
    </row>
    <row r="189" spans="1:6" x14ac:dyDescent="0.25">
      <c r="A189" s="4"/>
      <c r="B189" s="6" t="s">
        <v>172</v>
      </c>
      <c r="C189" s="18" t="s">
        <v>304</v>
      </c>
      <c r="D189" s="15">
        <v>125</v>
      </c>
      <c r="E189" s="35"/>
      <c r="F189" s="34"/>
    </row>
    <row r="190" spans="1:6" x14ac:dyDescent="0.25">
      <c r="A190" s="4"/>
      <c r="B190" s="6" t="s">
        <v>173</v>
      </c>
      <c r="C190" s="18" t="s">
        <v>304</v>
      </c>
      <c r="D190" s="15">
        <v>22</v>
      </c>
      <c r="E190" s="35"/>
      <c r="F190" s="34"/>
    </row>
    <row r="191" spans="1:6" x14ac:dyDescent="0.25">
      <c r="A191" s="4"/>
      <c r="B191" s="6" t="s">
        <v>174</v>
      </c>
      <c r="C191" s="18" t="s">
        <v>80</v>
      </c>
      <c r="D191" s="15">
        <v>4995</v>
      </c>
      <c r="E191" s="35"/>
      <c r="F191" s="34"/>
    </row>
    <row r="192" spans="1:6" x14ac:dyDescent="0.25">
      <c r="A192" s="4"/>
      <c r="B192" s="5" t="s">
        <v>175</v>
      </c>
      <c r="C192" s="22"/>
      <c r="D192" s="22"/>
      <c r="E192" s="35">
        <v>1406663</v>
      </c>
      <c r="F192" s="34">
        <f>104178.78+88215.49+74343.76</f>
        <v>266738.03000000003</v>
      </c>
    </row>
    <row r="193" spans="1:6" x14ac:dyDescent="0.25">
      <c r="A193" s="4"/>
      <c r="B193" s="6" t="s">
        <v>176</v>
      </c>
      <c r="C193" s="18" t="s">
        <v>304</v>
      </c>
      <c r="D193" s="7">
        <v>5640</v>
      </c>
      <c r="E193" s="35"/>
      <c r="F193" s="34"/>
    </row>
    <row r="194" spans="1:6" x14ac:dyDescent="0.25">
      <c r="A194" s="4"/>
      <c r="B194" s="6" t="s">
        <v>177</v>
      </c>
      <c r="C194" s="18" t="s">
        <v>14</v>
      </c>
      <c r="D194" s="7">
        <v>8221</v>
      </c>
      <c r="E194" s="35"/>
      <c r="F194" s="34"/>
    </row>
    <row r="195" spans="1:6" x14ac:dyDescent="0.25">
      <c r="A195" s="4"/>
      <c r="B195" s="6" t="s">
        <v>178</v>
      </c>
      <c r="C195" s="18" t="s">
        <v>80</v>
      </c>
      <c r="D195" s="7"/>
      <c r="E195" s="35"/>
      <c r="F195" s="34"/>
    </row>
    <row r="196" spans="1:6" x14ac:dyDescent="0.25">
      <c r="A196" s="4"/>
      <c r="B196" s="6" t="s">
        <v>179</v>
      </c>
      <c r="C196" s="18" t="s">
        <v>80</v>
      </c>
      <c r="D196" s="7"/>
      <c r="E196" s="35"/>
      <c r="F196" s="34"/>
    </row>
    <row r="197" spans="1:6" x14ac:dyDescent="0.25">
      <c r="A197" s="4"/>
      <c r="B197" s="6" t="s">
        <v>180</v>
      </c>
      <c r="C197" s="18" t="s">
        <v>304</v>
      </c>
      <c r="D197" s="7"/>
      <c r="E197" s="35"/>
      <c r="F197" s="34"/>
    </row>
    <row r="198" spans="1:6" x14ac:dyDescent="0.25">
      <c r="A198" s="4"/>
      <c r="B198" s="6" t="s">
        <v>181</v>
      </c>
      <c r="C198" s="18" t="s">
        <v>80</v>
      </c>
      <c r="D198" s="7"/>
      <c r="F198" s="3"/>
    </row>
    <row r="199" spans="1:6" x14ac:dyDescent="0.25">
      <c r="A199" s="4"/>
      <c r="B199" s="6"/>
      <c r="C199" s="18" t="s">
        <v>43</v>
      </c>
      <c r="D199" s="15"/>
      <c r="E199" s="22"/>
      <c r="F199" s="22"/>
    </row>
    <row r="200" spans="1:6" x14ac:dyDescent="0.25">
      <c r="A200" s="4"/>
      <c r="B200" s="6" t="s">
        <v>182</v>
      </c>
      <c r="C200" s="18" t="s">
        <v>98</v>
      </c>
      <c r="D200" s="7"/>
      <c r="F200" s="3"/>
    </row>
    <row r="201" spans="1:6" x14ac:dyDescent="0.25">
      <c r="A201" s="4"/>
      <c r="B201" s="6" t="s">
        <v>183</v>
      </c>
      <c r="C201" s="18" t="s">
        <v>14</v>
      </c>
      <c r="D201" s="7">
        <v>1430</v>
      </c>
      <c r="F201" s="3"/>
    </row>
    <row r="202" spans="1:6" x14ac:dyDescent="0.25">
      <c r="A202" s="4"/>
      <c r="B202" s="6" t="s">
        <v>184</v>
      </c>
      <c r="C202" s="18" t="s">
        <v>304</v>
      </c>
      <c r="D202" s="7"/>
      <c r="F202" s="3"/>
    </row>
    <row r="203" spans="1:6" x14ac:dyDescent="0.25">
      <c r="A203" s="4"/>
      <c r="B203" s="5" t="s">
        <v>185</v>
      </c>
      <c r="C203" s="22"/>
      <c r="D203" s="22"/>
      <c r="E203" s="35">
        <v>725959</v>
      </c>
      <c r="F203" s="34">
        <f>32919.13+27203.51+27434.92</f>
        <v>87557.56</v>
      </c>
    </row>
    <row r="204" spans="1:6" x14ac:dyDescent="0.25">
      <c r="A204" s="4"/>
      <c r="B204" s="6" t="s">
        <v>186</v>
      </c>
      <c r="C204" s="18" t="s">
        <v>304</v>
      </c>
      <c r="D204" s="7">
        <v>878</v>
      </c>
      <c r="F204" s="3"/>
    </row>
    <row r="205" spans="1:6" x14ac:dyDescent="0.25">
      <c r="A205" s="4"/>
      <c r="B205" s="6" t="s">
        <v>187</v>
      </c>
      <c r="C205" s="18" t="s">
        <v>14</v>
      </c>
      <c r="D205" s="7">
        <v>595</v>
      </c>
      <c r="F205" s="3"/>
    </row>
    <row r="206" spans="1:6" x14ac:dyDescent="0.25">
      <c r="A206" s="4"/>
      <c r="B206" s="6" t="s">
        <v>188</v>
      </c>
      <c r="C206" s="18" t="s">
        <v>80</v>
      </c>
      <c r="D206" s="7">
        <v>84</v>
      </c>
      <c r="F206" s="3"/>
    </row>
    <row r="207" spans="1:6" x14ac:dyDescent="0.25">
      <c r="A207" s="4"/>
      <c r="B207" s="6" t="s">
        <v>189</v>
      </c>
      <c r="C207" s="18" t="s">
        <v>80</v>
      </c>
      <c r="D207" s="7"/>
      <c r="F207" s="3"/>
    </row>
    <row r="208" spans="1:6" x14ac:dyDescent="0.25">
      <c r="A208" s="4"/>
      <c r="B208" s="6" t="s">
        <v>190</v>
      </c>
      <c r="C208" s="18" t="s">
        <v>43</v>
      </c>
      <c r="D208" s="7">
        <v>180</v>
      </c>
      <c r="F208" s="3"/>
    </row>
    <row r="209" spans="1:6" x14ac:dyDescent="0.25">
      <c r="A209" s="4"/>
      <c r="B209" s="6" t="s">
        <v>191</v>
      </c>
      <c r="C209" s="18" t="s">
        <v>80</v>
      </c>
      <c r="D209" s="7"/>
      <c r="F209" s="3"/>
    </row>
    <row r="210" spans="1:6" x14ac:dyDescent="0.25">
      <c r="A210" s="4"/>
      <c r="B210" s="6"/>
      <c r="C210" s="18" t="s">
        <v>43</v>
      </c>
      <c r="D210" s="15"/>
      <c r="E210" s="22"/>
      <c r="F210" s="22"/>
    </row>
    <row r="211" spans="1:6" x14ac:dyDescent="0.25">
      <c r="A211" s="4"/>
      <c r="B211" s="6" t="s">
        <v>192</v>
      </c>
      <c r="C211" s="18" t="s">
        <v>98</v>
      </c>
      <c r="D211" s="7"/>
      <c r="F211" s="3"/>
    </row>
    <row r="212" spans="1:6" x14ac:dyDescent="0.25">
      <c r="A212" s="4"/>
      <c r="B212" s="6" t="s">
        <v>193</v>
      </c>
      <c r="C212" s="18" t="s">
        <v>80</v>
      </c>
      <c r="D212" s="7">
        <v>59</v>
      </c>
      <c r="F212" s="3"/>
    </row>
    <row r="213" spans="1:6" x14ac:dyDescent="0.25">
      <c r="A213" s="4"/>
      <c r="B213" s="6" t="s">
        <v>194</v>
      </c>
      <c r="C213" s="18" t="s">
        <v>14</v>
      </c>
      <c r="D213" s="7">
        <v>4166</v>
      </c>
      <c r="F213" s="3"/>
    </row>
    <row r="214" spans="1:6" x14ac:dyDescent="0.25">
      <c r="A214" s="4"/>
      <c r="B214" s="6" t="s">
        <v>195</v>
      </c>
      <c r="C214" s="18" t="s">
        <v>304</v>
      </c>
      <c r="D214" s="7"/>
      <c r="F214" s="3"/>
    </row>
    <row r="215" spans="1:6" x14ac:dyDescent="0.25">
      <c r="A215" s="4"/>
      <c r="B215" s="5" t="s">
        <v>196</v>
      </c>
      <c r="C215" s="22"/>
      <c r="D215" s="22"/>
      <c r="E215" s="35">
        <v>138877</v>
      </c>
      <c r="F215" s="34">
        <f>4229.54+5972.12+19650.8</f>
        <v>29852.46</v>
      </c>
    </row>
    <row r="216" spans="1:6" x14ac:dyDescent="0.25">
      <c r="A216" s="4"/>
      <c r="B216" s="6" t="s">
        <v>197</v>
      </c>
      <c r="C216" s="18" t="s">
        <v>14</v>
      </c>
      <c r="D216" s="7"/>
      <c r="F216" s="3"/>
    </row>
    <row r="217" spans="1:6" x14ac:dyDescent="0.25">
      <c r="A217" s="4"/>
      <c r="B217" s="6" t="s">
        <v>198</v>
      </c>
      <c r="C217" s="18" t="s">
        <v>80</v>
      </c>
      <c r="D217" s="7">
        <v>713</v>
      </c>
      <c r="F217" s="3"/>
    </row>
    <row r="218" spans="1:6" x14ac:dyDescent="0.25">
      <c r="A218" s="4"/>
      <c r="B218" s="6" t="s">
        <v>199</v>
      </c>
      <c r="C218" s="18" t="s">
        <v>80</v>
      </c>
      <c r="D218" s="7">
        <v>438</v>
      </c>
      <c r="F218" s="3"/>
    </row>
    <row r="219" spans="1:6" x14ac:dyDescent="0.25">
      <c r="A219" s="4"/>
      <c r="B219" s="6" t="s">
        <v>200</v>
      </c>
      <c r="C219" s="18" t="s">
        <v>304</v>
      </c>
      <c r="D219" s="7">
        <v>5623</v>
      </c>
      <c r="F219" s="3"/>
    </row>
    <row r="220" spans="1:6" x14ac:dyDescent="0.25">
      <c r="A220" s="4"/>
      <c r="B220" s="6" t="s">
        <v>201</v>
      </c>
      <c r="C220" s="18" t="s">
        <v>304</v>
      </c>
      <c r="D220" s="7"/>
      <c r="F220" s="3"/>
    </row>
    <row r="221" spans="1:6" x14ac:dyDescent="0.25">
      <c r="A221" s="4"/>
      <c r="B221" s="6" t="s">
        <v>202</v>
      </c>
      <c r="C221" s="18" t="s">
        <v>80</v>
      </c>
      <c r="D221" s="7"/>
      <c r="F221" s="3"/>
    </row>
    <row r="222" spans="1:6" x14ac:dyDescent="0.25">
      <c r="A222" s="4"/>
      <c r="B222" s="6"/>
      <c r="C222" s="18" t="s">
        <v>43</v>
      </c>
      <c r="D222" s="15"/>
      <c r="E222" s="36"/>
      <c r="F222" s="36"/>
    </row>
    <row r="223" spans="1:6" x14ac:dyDescent="0.25">
      <c r="A223" s="4"/>
      <c r="B223" s="6" t="s">
        <v>203</v>
      </c>
      <c r="C223" s="18" t="s">
        <v>98</v>
      </c>
      <c r="D223" s="7"/>
      <c r="E223" s="35"/>
      <c r="F223" s="34"/>
    </row>
    <row r="224" spans="1:6" x14ac:dyDescent="0.25">
      <c r="A224" s="4"/>
      <c r="B224" s="6" t="s">
        <v>204</v>
      </c>
      <c r="C224" s="18" t="s">
        <v>14</v>
      </c>
      <c r="D224" s="7">
        <v>280</v>
      </c>
      <c r="E224" s="35"/>
      <c r="F224" s="34"/>
    </row>
    <row r="225" spans="1:6" x14ac:dyDescent="0.25">
      <c r="A225" s="4"/>
      <c r="B225" s="6" t="s">
        <v>205</v>
      </c>
      <c r="C225" s="18" t="s">
        <v>304</v>
      </c>
      <c r="D225" s="7"/>
      <c r="E225" s="35"/>
      <c r="F225" s="34"/>
    </row>
    <row r="226" spans="1:6" x14ac:dyDescent="0.25">
      <c r="A226" s="37"/>
      <c r="B226" s="38" t="s">
        <v>206</v>
      </c>
      <c r="C226" s="22"/>
      <c r="D226" s="22"/>
      <c r="E226" s="35">
        <v>674697</v>
      </c>
      <c r="F226" s="34">
        <f>62159.94+52705.42+60563.3</f>
        <v>175428.66</v>
      </c>
    </row>
    <row r="227" spans="1:6" s="42" customFormat="1" x14ac:dyDescent="0.25">
      <c r="A227" s="37"/>
      <c r="B227" s="39" t="s">
        <v>207</v>
      </c>
      <c r="C227" s="40" t="s">
        <v>14</v>
      </c>
      <c r="D227" s="41"/>
      <c r="E227" s="43"/>
      <c r="F227" s="44"/>
    </row>
    <row r="228" spans="1:6" x14ac:dyDescent="0.25">
      <c r="A228" s="4"/>
      <c r="B228" s="6" t="s">
        <v>208</v>
      </c>
      <c r="C228" s="18" t="s">
        <v>305</v>
      </c>
      <c r="D228" s="7">
        <v>25870</v>
      </c>
      <c r="E228" s="35"/>
      <c r="F228" s="34"/>
    </row>
    <row r="229" spans="1:6" x14ac:dyDescent="0.25">
      <c r="A229" s="4"/>
      <c r="B229" s="6" t="s">
        <v>209</v>
      </c>
      <c r="C229" s="18" t="s">
        <v>306</v>
      </c>
      <c r="D229" s="7">
        <v>4193</v>
      </c>
      <c r="E229" s="35"/>
      <c r="F229" s="34"/>
    </row>
    <row r="230" spans="1:6" x14ac:dyDescent="0.25">
      <c r="A230" s="4"/>
      <c r="B230" s="6" t="s">
        <v>210</v>
      </c>
      <c r="C230" s="18" t="s">
        <v>14</v>
      </c>
      <c r="D230" s="7"/>
      <c r="E230" s="35"/>
      <c r="F230" s="34"/>
    </row>
    <row r="231" spans="1:6" x14ac:dyDescent="0.25">
      <c r="A231" s="4"/>
      <c r="B231" s="6" t="s">
        <v>211</v>
      </c>
      <c r="C231" s="18" t="s">
        <v>305</v>
      </c>
      <c r="D231" s="7">
        <v>156</v>
      </c>
      <c r="E231" s="35"/>
      <c r="F231" s="34"/>
    </row>
    <row r="232" spans="1:6" x14ac:dyDescent="0.25">
      <c r="A232" s="4"/>
      <c r="B232" s="5" t="s">
        <v>81</v>
      </c>
      <c r="C232" s="22"/>
      <c r="D232" s="22"/>
      <c r="E232" s="35">
        <v>180000</v>
      </c>
      <c r="F232" s="34">
        <f>9746.75+6052.14+11857.96</f>
        <v>27656.85</v>
      </c>
    </row>
    <row r="233" spans="1:6" x14ac:dyDescent="0.25">
      <c r="A233" s="4"/>
      <c r="B233" s="5" t="s">
        <v>82</v>
      </c>
      <c r="C233" s="22"/>
      <c r="D233" s="22"/>
      <c r="E233" s="35">
        <v>970122</v>
      </c>
      <c r="F233" s="34">
        <f>112235.19+36296.93+118384.71</f>
        <v>266916.83</v>
      </c>
    </row>
    <row r="234" spans="1:6" x14ac:dyDescent="0.25">
      <c r="A234" s="4"/>
      <c r="B234" s="5" t="s">
        <v>83</v>
      </c>
      <c r="C234" s="22"/>
      <c r="D234" s="22"/>
      <c r="E234" s="35"/>
      <c r="F234" s="34"/>
    </row>
    <row r="235" spans="1:6" x14ac:dyDescent="0.25">
      <c r="A235" s="4"/>
      <c r="B235" s="5" t="s">
        <v>84</v>
      </c>
      <c r="C235" s="22"/>
      <c r="D235" s="22"/>
      <c r="E235" s="35"/>
      <c r="F235" s="34"/>
    </row>
    <row r="236" spans="1:6" x14ac:dyDescent="0.25">
      <c r="A236" s="4"/>
      <c r="B236" s="5" t="s">
        <v>85</v>
      </c>
      <c r="C236" s="22"/>
      <c r="D236" s="22"/>
      <c r="E236" s="35">
        <v>723925</v>
      </c>
      <c r="F236" s="34">
        <f>57962.62+57115.17+57309.42</f>
        <v>172387.21000000002</v>
      </c>
    </row>
    <row r="237" spans="1:6" x14ac:dyDescent="0.25">
      <c r="A237" s="4"/>
      <c r="B237" s="5" t="s">
        <v>86</v>
      </c>
      <c r="C237" s="22"/>
      <c r="D237" s="22"/>
      <c r="E237" s="35"/>
      <c r="F237" s="34"/>
    </row>
    <row r="238" spans="1:6" x14ac:dyDescent="0.25">
      <c r="A238" s="4"/>
      <c r="B238" s="5" t="s">
        <v>87</v>
      </c>
      <c r="C238" s="22"/>
      <c r="D238" s="22"/>
      <c r="E238" s="35"/>
      <c r="F238" s="34"/>
    </row>
    <row r="239" spans="1:6" x14ac:dyDescent="0.25">
      <c r="A239" s="4"/>
      <c r="B239" s="5" t="s">
        <v>88</v>
      </c>
      <c r="C239" s="22"/>
      <c r="D239" s="22"/>
      <c r="E239" s="35"/>
      <c r="F239" s="34"/>
    </row>
    <row r="240" spans="1:6" ht="24" customHeight="1" thickBot="1" x14ac:dyDescent="0.3">
      <c r="A240" s="4"/>
      <c r="B240" s="5" t="s">
        <v>89</v>
      </c>
      <c r="C240" s="22"/>
      <c r="D240" s="22"/>
      <c r="E240" s="35">
        <v>1350000</v>
      </c>
      <c r="F240" s="34">
        <f>0+33584+8942.5</f>
        <v>42526.5</v>
      </c>
    </row>
    <row r="241" spans="1:6" ht="15.75" customHeight="1" thickBot="1" x14ac:dyDescent="0.3">
      <c r="A241" s="60" t="s">
        <v>212</v>
      </c>
      <c r="B241" s="61"/>
      <c r="C241" s="61"/>
      <c r="D241" s="62"/>
      <c r="E241" s="52">
        <f>SUM(E146:E240)</f>
        <v>9292802</v>
      </c>
      <c r="F241" s="52">
        <f>SUM(F146:F240)</f>
        <v>1705143.16</v>
      </c>
    </row>
    <row r="242" spans="1:6" ht="15.75" thickBot="1" x14ac:dyDescent="0.3">
      <c r="A242" s="64" t="s">
        <v>3</v>
      </c>
      <c r="B242" s="64" t="s">
        <v>303</v>
      </c>
      <c r="C242" s="67" t="s">
        <v>4</v>
      </c>
      <c r="D242" s="68"/>
      <c r="E242" s="64" t="s">
        <v>5</v>
      </c>
      <c r="F242" s="64" t="s">
        <v>6</v>
      </c>
    </row>
    <row r="243" spans="1:6" ht="15.75" thickBot="1" x14ac:dyDescent="0.3">
      <c r="A243" s="65"/>
      <c r="B243" s="65"/>
      <c r="C243" s="67" t="s">
        <v>7</v>
      </c>
      <c r="D243" s="68"/>
      <c r="E243" s="65"/>
      <c r="F243" s="65"/>
    </row>
    <row r="244" spans="1:6" ht="15.75" thickBot="1" x14ac:dyDescent="0.3">
      <c r="A244" s="66"/>
      <c r="B244" s="66"/>
      <c r="C244" s="57" t="s">
        <v>8</v>
      </c>
      <c r="D244" s="57" t="s">
        <v>9</v>
      </c>
      <c r="E244" s="66"/>
      <c r="F244" s="66"/>
    </row>
    <row r="245" spans="1:6" x14ac:dyDescent="0.25">
      <c r="A245" s="4" t="s">
        <v>213</v>
      </c>
      <c r="B245" s="14" t="s">
        <v>214</v>
      </c>
      <c r="C245" s="22"/>
      <c r="D245" s="22"/>
      <c r="E245" s="45">
        <v>1228477</v>
      </c>
      <c r="F245" s="33">
        <f>78281.84+88250.58+83896.26</f>
        <v>250428.68</v>
      </c>
    </row>
    <row r="246" spans="1:6" x14ac:dyDescent="0.25">
      <c r="A246" s="4"/>
      <c r="B246" s="9" t="s">
        <v>215</v>
      </c>
      <c r="C246" s="22"/>
      <c r="D246" s="22"/>
      <c r="E246" s="46"/>
      <c r="F246" s="34"/>
    </row>
    <row r="247" spans="1:6" x14ac:dyDescent="0.25">
      <c r="A247" s="4"/>
      <c r="B247" s="9" t="s">
        <v>216</v>
      </c>
      <c r="C247" s="18" t="s">
        <v>19</v>
      </c>
      <c r="D247" s="15">
        <v>255</v>
      </c>
      <c r="E247" s="46"/>
      <c r="F247" s="34"/>
    </row>
    <row r="248" spans="1:6" x14ac:dyDescent="0.25">
      <c r="A248" s="4"/>
      <c r="B248" s="9" t="s">
        <v>217</v>
      </c>
      <c r="C248" s="18" t="s">
        <v>19</v>
      </c>
      <c r="D248" s="15">
        <v>202</v>
      </c>
      <c r="E248" s="46"/>
      <c r="F248" s="34"/>
    </row>
    <row r="249" spans="1:6" x14ac:dyDescent="0.25">
      <c r="A249" s="4"/>
      <c r="B249" s="9" t="s">
        <v>218</v>
      </c>
      <c r="C249" s="22"/>
      <c r="D249" s="22"/>
      <c r="E249" s="46"/>
      <c r="F249" s="34"/>
    </row>
    <row r="250" spans="1:6" x14ac:dyDescent="0.25">
      <c r="A250" s="4"/>
      <c r="B250" s="9" t="s">
        <v>219</v>
      </c>
      <c r="C250" s="18" t="s">
        <v>307</v>
      </c>
      <c r="D250" s="15">
        <v>188</v>
      </c>
      <c r="E250" s="46"/>
      <c r="F250" s="34"/>
    </row>
    <row r="251" spans="1:6" x14ac:dyDescent="0.25">
      <c r="A251" s="4"/>
      <c r="B251" s="9"/>
      <c r="C251" s="18" t="s">
        <v>43</v>
      </c>
      <c r="D251" s="15">
        <v>183</v>
      </c>
      <c r="E251" s="36"/>
      <c r="F251" s="36"/>
    </row>
    <row r="252" spans="1:6" x14ac:dyDescent="0.25">
      <c r="A252" s="4"/>
      <c r="B252" s="9" t="s">
        <v>220</v>
      </c>
      <c r="C252" s="18" t="s">
        <v>80</v>
      </c>
      <c r="D252" s="15">
        <v>543</v>
      </c>
      <c r="E252" s="46"/>
      <c r="F252" s="34"/>
    </row>
    <row r="253" spans="1:6" x14ac:dyDescent="0.25">
      <c r="A253" s="4"/>
      <c r="B253" s="9" t="s">
        <v>221</v>
      </c>
      <c r="C253" s="18" t="s">
        <v>14</v>
      </c>
      <c r="D253" s="15">
        <v>2593</v>
      </c>
      <c r="E253" s="46"/>
      <c r="F253" s="34"/>
    </row>
    <row r="254" spans="1:6" x14ac:dyDescent="0.25">
      <c r="A254" s="4"/>
      <c r="B254" s="9"/>
      <c r="C254" s="18" t="s">
        <v>337</v>
      </c>
      <c r="D254" s="15">
        <v>3180</v>
      </c>
      <c r="E254" s="36"/>
      <c r="F254" s="36"/>
    </row>
    <row r="255" spans="1:6" x14ac:dyDescent="0.25">
      <c r="A255" s="4"/>
      <c r="B255" s="9" t="s">
        <v>222</v>
      </c>
      <c r="C255" s="18" t="s">
        <v>14</v>
      </c>
      <c r="D255" s="3"/>
      <c r="E255" s="46"/>
      <c r="F255" s="34"/>
    </row>
    <row r="256" spans="1:6" x14ac:dyDescent="0.25">
      <c r="A256" s="4"/>
      <c r="B256" s="9" t="s">
        <v>223</v>
      </c>
      <c r="C256" s="18" t="s">
        <v>43</v>
      </c>
      <c r="D256" s="3"/>
      <c r="E256" s="46"/>
      <c r="F256" s="34"/>
    </row>
    <row r="257" spans="1:6" x14ac:dyDescent="0.25">
      <c r="A257" s="4"/>
      <c r="B257" s="9" t="s">
        <v>224</v>
      </c>
      <c r="C257" s="18" t="s">
        <v>14</v>
      </c>
      <c r="D257" s="3"/>
      <c r="E257" s="46"/>
      <c r="F257" s="34"/>
    </row>
    <row r="258" spans="1:6" x14ac:dyDescent="0.25">
      <c r="A258" s="4"/>
      <c r="B258" s="9" t="s">
        <v>225</v>
      </c>
      <c r="C258" s="22"/>
      <c r="D258" s="22"/>
      <c r="E258" s="46"/>
      <c r="F258" s="34"/>
    </row>
    <row r="259" spans="1:6" x14ac:dyDescent="0.25">
      <c r="A259" s="4"/>
      <c r="B259" s="9" t="s">
        <v>226</v>
      </c>
      <c r="C259" s="18" t="s">
        <v>14</v>
      </c>
      <c r="D259" s="3">
        <v>19586</v>
      </c>
      <c r="E259" s="46"/>
      <c r="F259" s="34"/>
    </row>
    <row r="260" spans="1:6" x14ac:dyDescent="0.25">
      <c r="A260" s="4"/>
      <c r="B260" s="9" t="s">
        <v>227</v>
      </c>
      <c r="C260" s="18" t="s">
        <v>14</v>
      </c>
      <c r="D260" s="3">
        <v>30004</v>
      </c>
      <c r="E260" s="46"/>
      <c r="F260" s="34"/>
    </row>
    <row r="261" spans="1:6" x14ac:dyDescent="0.25">
      <c r="A261" s="4"/>
      <c r="B261" s="9" t="s">
        <v>228</v>
      </c>
      <c r="C261" s="22"/>
      <c r="D261" s="22"/>
      <c r="E261" s="46"/>
      <c r="F261" s="34"/>
    </row>
    <row r="262" spans="1:6" x14ac:dyDescent="0.25">
      <c r="A262" s="4"/>
      <c r="B262" s="9" t="s">
        <v>229</v>
      </c>
      <c r="C262" s="18" t="s">
        <v>14</v>
      </c>
      <c r="D262" s="3">
        <v>3288</v>
      </c>
      <c r="E262" s="46"/>
      <c r="F262" s="34"/>
    </row>
    <row r="263" spans="1:6" x14ac:dyDescent="0.25">
      <c r="A263" s="4"/>
      <c r="B263" s="9" t="s">
        <v>230</v>
      </c>
      <c r="C263" s="18" t="s">
        <v>14</v>
      </c>
      <c r="D263" s="3">
        <v>4769</v>
      </c>
      <c r="E263" s="46"/>
      <c r="F263" s="34"/>
    </row>
    <row r="264" spans="1:6" x14ac:dyDescent="0.25">
      <c r="A264" s="4"/>
      <c r="B264" s="9" t="s">
        <v>231</v>
      </c>
      <c r="C264" s="18" t="s">
        <v>14</v>
      </c>
      <c r="D264" s="3"/>
      <c r="E264" s="46"/>
      <c r="F264" s="34"/>
    </row>
    <row r="265" spans="1:6" x14ac:dyDescent="0.25">
      <c r="A265" s="4"/>
      <c r="B265" s="9" t="s">
        <v>232</v>
      </c>
      <c r="C265" s="18" t="s">
        <v>14</v>
      </c>
      <c r="D265" s="3">
        <v>1839</v>
      </c>
      <c r="E265" s="46"/>
      <c r="F265" s="34"/>
    </row>
    <row r="266" spans="1:6" x14ac:dyDescent="0.25">
      <c r="A266" s="4"/>
      <c r="B266" s="9" t="s">
        <v>233</v>
      </c>
      <c r="C266" s="18" t="s">
        <v>14</v>
      </c>
      <c r="D266" s="3"/>
      <c r="E266" s="46"/>
      <c r="F266" s="34"/>
    </row>
    <row r="267" spans="1:6" x14ac:dyDescent="0.25">
      <c r="A267" s="4"/>
      <c r="B267" s="16" t="s">
        <v>234</v>
      </c>
      <c r="C267" s="22"/>
      <c r="D267" s="22"/>
      <c r="E267" s="46">
        <v>1003951</v>
      </c>
      <c r="F267" s="34">
        <f>62028.24+70194.97+61456.78</f>
        <v>193679.99</v>
      </c>
    </row>
    <row r="268" spans="1:6" x14ac:dyDescent="0.25">
      <c r="A268" s="4"/>
      <c r="B268" s="9" t="s">
        <v>235</v>
      </c>
      <c r="C268" s="18" t="s">
        <v>14</v>
      </c>
      <c r="D268" s="3">
        <v>4206</v>
      </c>
      <c r="E268" s="46"/>
      <c r="F268" s="34"/>
    </row>
    <row r="269" spans="1:6" x14ac:dyDescent="0.25">
      <c r="A269" s="4"/>
      <c r="B269" s="9" t="s">
        <v>236</v>
      </c>
      <c r="C269" s="18" t="s">
        <v>80</v>
      </c>
      <c r="D269" s="3">
        <v>4815</v>
      </c>
      <c r="E269" s="46"/>
      <c r="F269" s="34"/>
    </row>
    <row r="270" spans="1:6" x14ac:dyDescent="0.25">
      <c r="A270" s="4"/>
      <c r="B270" s="9" t="s">
        <v>237</v>
      </c>
      <c r="C270" s="18" t="s">
        <v>43</v>
      </c>
      <c r="D270" s="3">
        <v>20363</v>
      </c>
      <c r="E270" s="46"/>
      <c r="F270" s="34"/>
    </row>
    <row r="271" spans="1:6" x14ac:dyDescent="0.25">
      <c r="A271" s="4"/>
      <c r="B271" s="9" t="s">
        <v>238</v>
      </c>
      <c r="C271" s="18" t="s">
        <v>80</v>
      </c>
      <c r="D271" s="3">
        <v>2911</v>
      </c>
      <c r="E271" s="46"/>
      <c r="F271" s="34"/>
    </row>
    <row r="272" spans="1:6" x14ac:dyDescent="0.25">
      <c r="A272" s="4"/>
      <c r="B272" s="9" t="s">
        <v>239</v>
      </c>
      <c r="C272" s="18" t="s">
        <v>80</v>
      </c>
      <c r="D272" s="3">
        <v>8996</v>
      </c>
      <c r="E272" s="46"/>
      <c r="F272" s="34"/>
    </row>
    <row r="273" spans="1:6" x14ac:dyDescent="0.25">
      <c r="A273" s="4"/>
      <c r="B273" s="9" t="s">
        <v>240</v>
      </c>
      <c r="C273" s="18" t="s">
        <v>80</v>
      </c>
      <c r="D273" s="3">
        <v>178</v>
      </c>
      <c r="E273" s="46"/>
      <c r="F273" s="34"/>
    </row>
    <row r="274" spans="1:6" x14ac:dyDescent="0.25">
      <c r="A274" s="4"/>
      <c r="B274" s="9" t="s">
        <v>241</v>
      </c>
      <c r="C274" s="18" t="s">
        <v>80</v>
      </c>
      <c r="D274" s="3">
        <v>23613</v>
      </c>
      <c r="E274" s="46"/>
      <c r="F274" s="34"/>
    </row>
    <row r="275" spans="1:6" x14ac:dyDescent="0.25">
      <c r="A275" s="4"/>
      <c r="B275" s="9" t="s">
        <v>242</v>
      </c>
      <c r="C275" s="18" t="s">
        <v>80</v>
      </c>
      <c r="D275" s="3">
        <v>4156</v>
      </c>
      <c r="E275" s="46"/>
      <c r="F275" s="34"/>
    </row>
    <row r="276" spans="1:6" x14ac:dyDescent="0.25">
      <c r="A276" s="4"/>
      <c r="B276" s="9" t="s">
        <v>243</v>
      </c>
      <c r="C276" s="18" t="s">
        <v>80</v>
      </c>
      <c r="D276" s="3">
        <v>293</v>
      </c>
      <c r="E276" s="46"/>
      <c r="F276" s="34"/>
    </row>
    <row r="277" spans="1:6" x14ac:dyDescent="0.25">
      <c r="A277" s="4"/>
      <c r="B277" s="16" t="s">
        <v>244</v>
      </c>
      <c r="C277" s="22"/>
      <c r="D277" s="22"/>
      <c r="E277" s="46">
        <v>3416572</v>
      </c>
      <c r="F277" s="34">
        <f>285519.96+237337.24+249791.06</f>
        <v>772648.26</v>
      </c>
    </row>
    <row r="278" spans="1:6" x14ac:dyDescent="0.25">
      <c r="A278" s="4"/>
      <c r="B278" s="9" t="s">
        <v>245</v>
      </c>
      <c r="C278" s="22"/>
      <c r="D278" s="22"/>
      <c r="E278" s="46"/>
      <c r="F278" s="34"/>
    </row>
    <row r="279" spans="1:6" x14ac:dyDescent="0.25">
      <c r="A279" s="4"/>
      <c r="B279" s="9" t="s">
        <v>246</v>
      </c>
      <c r="C279" s="18" t="s">
        <v>14</v>
      </c>
      <c r="D279" s="3">
        <v>989</v>
      </c>
      <c r="E279" s="46"/>
      <c r="F279" s="34"/>
    </row>
    <row r="280" spans="1:6" x14ac:dyDescent="0.25">
      <c r="A280" s="4"/>
      <c r="B280" s="9" t="s">
        <v>247</v>
      </c>
      <c r="C280" s="18" t="s">
        <v>14</v>
      </c>
      <c r="D280" s="3">
        <v>191</v>
      </c>
      <c r="E280" s="46"/>
      <c r="F280" s="34"/>
    </row>
    <row r="281" spans="1:6" x14ac:dyDescent="0.25">
      <c r="A281" s="4"/>
      <c r="B281" s="9" t="s">
        <v>248</v>
      </c>
      <c r="C281" s="22"/>
      <c r="D281" s="22"/>
      <c r="E281" s="46"/>
      <c r="F281" s="34"/>
    </row>
    <row r="282" spans="1:6" x14ac:dyDescent="0.25">
      <c r="A282" s="4"/>
      <c r="B282" s="9" t="s">
        <v>249</v>
      </c>
      <c r="C282" s="18" t="s">
        <v>308</v>
      </c>
      <c r="D282" s="3">
        <v>9128</v>
      </c>
      <c r="E282" s="46"/>
      <c r="F282" s="34"/>
    </row>
    <row r="283" spans="1:6" x14ac:dyDescent="0.25">
      <c r="A283" s="4"/>
      <c r="B283" s="9" t="s">
        <v>250</v>
      </c>
      <c r="C283" s="18" t="s">
        <v>19</v>
      </c>
      <c r="D283" s="3"/>
      <c r="E283" s="46"/>
      <c r="F283" s="34"/>
    </row>
    <row r="284" spans="1:6" x14ac:dyDescent="0.25">
      <c r="A284" s="4"/>
      <c r="B284" s="9" t="s">
        <v>251</v>
      </c>
      <c r="C284" s="18" t="s">
        <v>14</v>
      </c>
      <c r="D284" s="3"/>
      <c r="E284" s="46"/>
      <c r="F284" s="34"/>
    </row>
    <row r="285" spans="1:6" x14ac:dyDescent="0.25">
      <c r="A285" s="4"/>
      <c r="B285" s="9" t="s">
        <v>252</v>
      </c>
      <c r="C285" s="18" t="s">
        <v>14</v>
      </c>
      <c r="D285" s="3">
        <v>40</v>
      </c>
      <c r="E285" s="46"/>
      <c r="F285" s="34"/>
    </row>
    <row r="286" spans="1:6" x14ac:dyDescent="0.25">
      <c r="A286" s="4"/>
      <c r="B286" s="5" t="s">
        <v>81</v>
      </c>
      <c r="C286" s="22"/>
      <c r="D286" s="22"/>
      <c r="E286" s="46">
        <v>476800</v>
      </c>
      <c r="F286" s="34">
        <f>16040.14+12008.85+21899.92</f>
        <v>49948.909999999996</v>
      </c>
    </row>
    <row r="287" spans="1:6" x14ac:dyDescent="0.25">
      <c r="A287" s="4"/>
      <c r="B287" s="5" t="s">
        <v>82</v>
      </c>
      <c r="C287" s="22"/>
      <c r="D287" s="22"/>
      <c r="E287" s="46">
        <v>5977735</v>
      </c>
      <c r="F287" s="34">
        <f>501320.34+213712.66+459433.29</f>
        <v>1174466.29</v>
      </c>
    </row>
    <row r="288" spans="1:6" x14ac:dyDescent="0.25">
      <c r="A288" s="4"/>
      <c r="B288" s="5" t="s">
        <v>83</v>
      </c>
      <c r="C288" s="22"/>
      <c r="D288" s="22"/>
      <c r="E288" s="46"/>
      <c r="F288" s="34"/>
    </row>
    <row r="289" spans="1:6" x14ac:dyDescent="0.25">
      <c r="A289" s="4"/>
      <c r="B289" s="5" t="s">
        <v>84</v>
      </c>
      <c r="C289" s="22"/>
      <c r="D289" s="22"/>
      <c r="E289" s="46"/>
      <c r="F289" s="34"/>
    </row>
    <row r="290" spans="1:6" x14ac:dyDescent="0.25">
      <c r="A290" s="4"/>
      <c r="B290" s="5" t="s">
        <v>85</v>
      </c>
      <c r="C290" s="22"/>
      <c r="D290" s="22"/>
      <c r="E290" s="46">
        <v>1006006</v>
      </c>
      <c r="F290" s="34">
        <f>78489.8+76909.11+81046.7</f>
        <v>236445.61</v>
      </c>
    </row>
    <row r="291" spans="1:6" x14ac:dyDescent="0.25">
      <c r="A291" s="4"/>
      <c r="B291" s="5" t="s">
        <v>86</v>
      </c>
      <c r="C291" s="22"/>
      <c r="D291" s="22"/>
      <c r="E291" s="46"/>
      <c r="F291" s="34"/>
    </row>
    <row r="292" spans="1:6" x14ac:dyDescent="0.25">
      <c r="A292" s="4"/>
      <c r="B292" s="5" t="s">
        <v>87</v>
      </c>
      <c r="C292" s="22"/>
      <c r="D292" s="22"/>
      <c r="E292" s="46"/>
      <c r="F292" s="34"/>
    </row>
    <row r="293" spans="1:6" x14ac:dyDescent="0.25">
      <c r="A293" s="4"/>
      <c r="B293" s="5" t="s">
        <v>88</v>
      </c>
      <c r="C293" s="22"/>
      <c r="D293" s="22"/>
      <c r="E293" s="46"/>
      <c r="F293" s="34"/>
    </row>
    <row r="294" spans="1:6" ht="15.75" thickBot="1" x14ac:dyDescent="0.3">
      <c r="A294" s="4"/>
      <c r="B294" s="5" t="s">
        <v>89</v>
      </c>
      <c r="C294" s="22"/>
      <c r="D294" s="22"/>
      <c r="E294" s="46">
        <v>1998000</v>
      </c>
      <c r="F294" s="34">
        <f>11832+5000+17349.8</f>
        <v>34181.800000000003</v>
      </c>
    </row>
    <row r="295" spans="1:6" ht="15.75" customHeight="1" thickBot="1" x14ac:dyDescent="0.3">
      <c r="A295" s="60" t="s">
        <v>253</v>
      </c>
      <c r="B295" s="61"/>
      <c r="C295" s="61"/>
      <c r="D295" s="62"/>
      <c r="E295" s="52">
        <f>SUM(E245:E294)</f>
        <v>15107541</v>
      </c>
      <c r="F295" s="52">
        <f>SUM(F245:F294)</f>
        <v>2711799.5399999996</v>
      </c>
    </row>
    <row r="296" spans="1:6" ht="15.75" thickBot="1" x14ac:dyDescent="0.3">
      <c r="A296" s="64" t="s">
        <v>3</v>
      </c>
      <c r="B296" s="64" t="s">
        <v>303</v>
      </c>
      <c r="C296" s="67" t="s">
        <v>4</v>
      </c>
      <c r="D296" s="68"/>
      <c r="E296" s="64" t="s">
        <v>5</v>
      </c>
      <c r="F296" s="64" t="s">
        <v>6</v>
      </c>
    </row>
    <row r="297" spans="1:6" ht="15.75" thickBot="1" x14ac:dyDescent="0.3">
      <c r="A297" s="65"/>
      <c r="B297" s="65"/>
      <c r="C297" s="67" t="s">
        <v>7</v>
      </c>
      <c r="D297" s="68"/>
      <c r="E297" s="65"/>
      <c r="F297" s="65"/>
    </row>
    <row r="298" spans="1:6" ht="15.75" thickBot="1" x14ac:dyDescent="0.3">
      <c r="A298" s="66"/>
      <c r="B298" s="66"/>
      <c r="C298" s="57" t="s">
        <v>8</v>
      </c>
      <c r="D298" s="57" t="s">
        <v>9</v>
      </c>
      <c r="E298" s="66"/>
      <c r="F298" s="66"/>
    </row>
    <row r="299" spans="1:6" ht="25.5" x14ac:dyDescent="0.25">
      <c r="A299" s="13" t="s">
        <v>254</v>
      </c>
      <c r="B299" s="14" t="s">
        <v>255</v>
      </c>
      <c r="C299" s="22"/>
      <c r="D299" s="22"/>
      <c r="E299" s="33">
        <v>9848</v>
      </c>
      <c r="F299" s="33">
        <f>0+663.46+480</f>
        <v>1143.46</v>
      </c>
    </row>
    <row r="300" spans="1:6" x14ac:dyDescent="0.25">
      <c r="A300" s="4"/>
      <c r="B300" s="63" t="s">
        <v>309</v>
      </c>
      <c r="C300" s="27" t="s">
        <v>19</v>
      </c>
      <c r="D300" s="31"/>
      <c r="E300" s="22"/>
      <c r="F300" s="22"/>
    </row>
    <row r="301" spans="1:6" x14ac:dyDescent="0.25">
      <c r="A301" s="4"/>
      <c r="B301" s="63"/>
      <c r="C301" s="29" t="s">
        <v>98</v>
      </c>
      <c r="D301" s="32"/>
      <c r="E301" s="22"/>
      <c r="F301" s="22"/>
    </row>
    <row r="302" spans="1:6" x14ac:dyDescent="0.25">
      <c r="A302" s="4"/>
      <c r="B302" s="9" t="s">
        <v>256</v>
      </c>
      <c r="C302" s="17" t="s">
        <v>80</v>
      </c>
      <c r="E302" s="3"/>
      <c r="F302" s="3"/>
    </row>
    <row r="303" spans="1:6" x14ac:dyDescent="0.25">
      <c r="A303" s="4"/>
      <c r="B303" s="9" t="s">
        <v>257</v>
      </c>
      <c r="C303" s="17" t="s">
        <v>14</v>
      </c>
      <c r="D303">
        <v>330</v>
      </c>
      <c r="E303" s="3"/>
      <c r="F303" s="3"/>
    </row>
    <row r="304" spans="1:6" x14ac:dyDescent="0.25">
      <c r="A304" s="4"/>
      <c r="B304" s="9" t="s">
        <v>258</v>
      </c>
      <c r="C304" s="17" t="s">
        <v>80</v>
      </c>
      <c r="E304" s="3"/>
      <c r="F304" s="3"/>
    </row>
    <row r="305" spans="1:6" x14ac:dyDescent="0.25">
      <c r="A305" s="4"/>
      <c r="B305" s="9" t="s">
        <v>259</v>
      </c>
      <c r="C305" s="17" t="s">
        <v>14</v>
      </c>
      <c r="E305" s="3"/>
      <c r="F305" s="3"/>
    </row>
    <row r="306" spans="1:6" x14ac:dyDescent="0.25">
      <c r="A306" s="4"/>
      <c r="B306" s="9" t="s">
        <v>260</v>
      </c>
      <c r="C306" s="17" t="s">
        <v>43</v>
      </c>
      <c r="D306">
        <v>25</v>
      </c>
      <c r="E306" s="3"/>
      <c r="F306" s="3"/>
    </row>
    <row r="307" spans="1:6" x14ac:dyDescent="0.25">
      <c r="A307" s="4"/>
      <c r="B307" s="9" t="s">
        <v>261</v>
      </c>
      <c r="C307" s="17" t="s">
        <v>80</v>
      </c>
      <c r="D307">
        <v>25</v>
      </c>
      <c r="E307" s="3"/>
      <c r="F307" s="3"/>
    </row>
    <row r="308" spans="1:6" x14ac:dyDescent="0.25">
      <c r="A308" s="4"/>
      <c r="B308" s="9" t="s">
        <v>262</v>
      </c>
      <c r="C308" s="17" t="s">
        <v>80</v>
      </c>
      <c r="E308" s="3"/>
      <c r="F308" s="3"/>
    </row>
    <row r="309" spans="1:6" x14ac:dyDescent="0.25">
      <c r="A309" s="4"/>
      <c r="B309" s="16" t="s">
        <v>263</v>
      </c>
      <c r="C309" s="22"/>
      <c r="D309" s="22"/>
      <c r="E309" s="34">
        <v>335362</v>
      </c>
      <c r="F309" s="34">
        <f>40721.99+26233.89+50840.54</f>
        <v>117796.42000000001</v>
      </c>
    </row>
    <row r="310" spans="1:6" x14ac:dyDescent="0.25">
      <c r="A310" s="4"/>
      <c r="B310" s="9" t="s">
        <v>264</v>
      </c>
      <c r="C310" s="22"/>
      <c r="D310" s="22"/>
      <c r="E310" s="3"/>
      <c r="F310" s="3"/>
    </row>
    <row r="311" spans="1:6" x14ac:dyDescent="0.25">
      <c r="A311" s="4"/>
      <c r="B311" s="9" t="s">
        <v>265</v>
      </c>
      <c r="C311" s="17" t="s">
        <v>310</v>
      </c>
      <c r="E311" s="3"/>
      <c r="F311" s="3"/>
    </row>
    <row r="312" spans="1:6" x14ac:dyDescent="0.25">
      <c r="A312" s="4"/>
      <c r="B312" s="9" t="s">
        <v>266</v>
      </c>
      <c r="C312" s="22"/>
      <c r="D312" s="22"/>
      <c r="E312" s="3"/>
      <c r="F312" s="3"/>
    </row>
    <row r="313" spans="1:6" x14ac:dyDescent="0.25">
      <c r="A313" s="4"/>
      <c r="B313" s="9" t="s">
        <v>267</v>
      </c>
      <c r="C313" s="17" t="s">
        <v>14</v>
      </c>
      <c r="D313">
        <v>1200</v>
      </c>
      <c r="E313" s="3"/>
      <c r="F313" s="3"/>
    </row>
    <row r="314" spans="1:6" x14ac:dyDescent="0.25">
      <c r="A314" s="4"/>
      <c r="B314" s="9" t="s">
        <v>268</v>
      </c>
      <c r="C314" s="17" t="s">
        <v>80</v>
      </c>
      <c r="D314">
        <v>20</v>
      </c>
      <c r="E314" s="3"/>
      <c r="F314" s="3"/>
    </row>
    <row r="315" spans="1:6" x14ac:dyDescent="0.25">
      <c r="A315" s="4"/>
      <c r="B315" s="9" t="s">
        <v>269</v>
      </c>
      <c r="C315" s="17" t="s">
        <v>14</v>
      </c>
      <c r="D315">
        <v>1180</v>
      </c>
      <c r="E315" s="3"/>
      <c r="F315" s="3"/>
    </row>
    <row r="316" spans="1:6" x14ac:dyDescent="0.25">
      <c r="A316" s="4"/>
      <c r="B316" s="9" t="s">
        <v>270</v>
      </c>
      <c r="C316" s="17" t="s">
        <v>80</v>
      </c>
      <c r="D316">
        <v>28</v>
      </c>
      <c r="E316" s="3"/>
      <c r="F316" s="3"/>
    </row>
    <row r="317" spans="1:6" x14ac:dyDescent="0.25">
      <c r="A317" s="4"/>
      <c r="B317" s="9" t="s">
        <v>271</v>
      </c>
      <c r="C317" s="17" t="s">
        <v>43</v>
      </c>
      <c r="D317">
        <v>264</v>
      </c>
      <c r="E317" s="3"/>
      <c r="F317" s="3"/>
    </row>
    <row r="318" spans="1:6" x14ac:dyDescent="0.25">
      <c r="A318" s="4"/>
      <c r="B318" s="9" t="s">
        <v>272</v>
      </c>
      <c r="C318" s="22"/>
      <c r="D318" s="22"/>
      <c r="E318" s="3"/>
      <c r="F318" s="3"/>
    </row>
    <row r="319" spans="1:6" x14ac:dyDescent="0.25">
      <c r="A319" s="4"/>
      <c r="B319" s="9" t="s">
        <v>273</v>
      </c>
      <c r="C319" s="24" t="s">
        <v>338</v>
      </c>
      <c r="D319">
        <v>169022</v>
      </c>
      <c r="E319" s="3"/>
      <c r="F319" s="3"/>
    </row>
    <row r="320" spans="1:6" x14ac:dyDescent="0.25">
      <c r="A320" s="4"/>
      <c r="B320" s="9"/>
      <c r="C320" s="24" t="s">
        <v>339</v>
      </c>
      <c r="D320">
        <v>168002</v>
      </c>
      <c r="E320" s="22"/>
      <c r="F320" s="22"/>
    </row>
    <row r="321" spans="1:6" x14ac:dyDescent="0.25">
      <c r="A321" s="4"/>
      <c r="B321" s="9"/>
      <c r="C321" s="24" t="s">
        <v>340</v>
      </c>
      <c r="D321">
        <v>277</v>
      </c>
      <c r="E321" s="22"/>
      <c r="F321" s="22"/>
    </row>
    <row r="322" spans="1:6" x14ac:dyDescent="0.25">
      <c r="A322" s="4"/>
      <c r="B322" s="9"/>
      <c r="C322" s="24" t="s">
        <v>342</v>
      </c>
      <c r="D322">
        <v>9</v>
      </c>
      <c r="E322" s="22"/>
      <c r="F322" s="22"/>
    </row>
    <row r="323" spans="1:6" x14ac:dyDescent="0.25">
      <c r="A323" s="4"/>
      <c r="B323" s="9"/>
      <c r="C323" s="24" t="s">
        <v>341</v>
      </c>
      <c r="D323">
        <v>2116</v>
      </c>
      <c r="E323" s="22"/>
      <c r="F323" s="22"/>
    </row>
    <row r="324" spans="1:6" x14ac:dyDescent="0.25">
      <c r="A324" s="4"/>
      <c r="B324" s="9" t="s">
        <v>274</v>
      </c>
      <c r="C324" s="22"/>
      <c r="D324" s="22"/>
      <c r="E324" s="3"/>
      <c r="F324" s="3"/>
    </row>
    <row r="325" spans="1:6" x14ac:dyDescent="0.25">
      <c r="A325" s="4"/>
      <c r="B325" s="9" t="s">
        <v>343</v>
      </c>
      <c r="C325" s="24" t="s">
        <v>346</v>
      </c>
      <c r="E325" s="22"/>
      <c r="F325" s="22"/>
    </row>
    <row r="326" spans="1:6" x14ac:dyDescent="0.25">
      <c r="A326" s="4"/>
      <c r="B326" s="9"/>
      <c r="C326" s="24" t="s">
        <v>347</v>
      </c>
      <c r="E326" s="22"/>
      <c r="F326" s="22"/>
    </row>
    <row r="327" spans="1:6" x14ac:dyDescent="0.25">
      <c r="A327" s="4"/>
      <c r="B327" s="9"/>
      <c r="C327" s="24" t="s">
        <v>348</v>
      </c>
      <c r="E327" s="22"/>
      <c r="F327" s="22"/>
    </row>
    <row r="328" spans="1:6" x14ac:dyDescent="0.25">
      <c r="A328" s="4"/>
      <c r="B328" s="9"/>
      <c r="C328" s="24" t="s">
        <v>349</v>
      </c>
      <c r="E328" s="22"/>
      <c r="F328" s="22"/>
    </row>
    <row r="329" spans="1:6" x14ac:dyDescent="0.25">
      <c r="A329" s="4"/>
      <c r="B329" s="9" t="s">
        <v>344</v>
      </c>
      <c r="C329" s="24" t="s">
        <v>346</v>
      </c>
      <c r="E329" s="22"/>
      <c r="F329" s="22"/>
    </row>
    <row r="330" spans="1:6" x14ac:dyDescent="0.25">
      <c r="A330" s="4"/>
      <c r="B330" s="9"/>
      <c r="C330" s="24" t="s">
        <v>347</v>
      </c>
      <c r="E330" s="22"/>
      <c r="F330" s="22"/>
    </row>
    <row r="331" spans="1:6" x14ac:dyDescent="0.25">
      <c r="A331" s="4"/>
      <c r="B331" s="9"/>
      <c r="C331" s="24" t="s">
        <v>348</v>
      </c>
      <c r="E331" s="22"/>
      <c r="F331" s="22"/>
    </row>
    <row r="332" spans="1:6" x14ac:dyDescent="0.25">
      <c r="A332" s="4"/>
      <c r="B332" s="9"/>
      <c r="C332" s="24" t="s">
        <v>349</v>
      </c>
      <c r="E332" s="22"/>
      <c r="F332" s="22"/>
    </row>
    <row r="333" spans="1:6" x14ac:dyDescent="0.25">
      <c r="A333" s="4"/>
      <c r="B333" s="9" t="s">
        <v>345</v>
      </c>
      <c r="C333" s="24" t="s">
        <v>346</v>
      </c>
      <c r="E333" s="22"/>
      <c r="F333" s="22"/>
    </row>
    <row r="334" spans="1:6" x14ac:dyDescent="0.25">
      <c r="A334" s="4"/>
      <c r="B334" s="9"/>
      <c r="C334" s="24" t="s">
        <v>347</v>
      </c>
      <c r="E334" s="22"/>
      <c r="F334" s="22"/>
    </row>
    <row r="335" spans="1:6" x14ac:dyDescent="0.25">
      <c r="A335" s="4"/>
      <c r="B335" s="9"/>
      <c r="C335" s="24" t="s">
        <v>348</v>
      </c>
      <c r="E335" s="22"/>
      <c r="F335" s="22"/>
    </row>
    <row r="336" spans="1:6" x14ac:dyDescent="0.25">
      <c r="A336" s="4"/>
      <c r="B336" s="9"/>
      <c r="C336" s="24" t="s">
        <v>349</v>
      </c>
      <c r="E336" s="22"/>
      <c r="F336" s="22"/>
    </row>
    <row r="337" spans="1:6" x14ac:dyDescent="0.25">
      <c r="A337" s="4"/>
      <c r="B337" s="9" t="s">
        <v>321</v>
      </c>
      <c r="C337" s="24" t="s">
        <v>346</v>
      </c>
      <c r="E337" s="22"/>
      <c r="F337" s="22"/>
    </row>
    <row r="338" spans="1:6" x14ac:dyDescent="0.25">
      <c r="A338" s="4"/>
      <c r="B338" s="9"/>
      <c r="C338" s="24" t="s">
        <v>347</v>
      </c>
      <c r="E338" s="22"/>
      <c r="F338" s="22"/>
    </row>
    <row r="339" spans="1:6" x14ac:dyDescent="0.25">
      <c r="A339" s="4"/>
      <c r="B339" s="9"/>
      <c r="C339" s="24" t="s">
        <v>348</v>
      </c>
      <c r="E339" s="22"/>
      <c r="F339" s="22"/>
    </row>
    <row r="340" spans="1:6" x14ac:dyDescent="0.25">
      <c r="A340" s="4"/>
      <c r="B340" s="9"/>
      <c r="C340" s="24" t="s">
        <v>349</v>
      </c>
      <c r="E340" s="22"/>
      <c r="F340" s="22"/>
    </row>
    <row r="341" spans="1:6" x14ac:dyDescent="0.25">
      <c r="A341" s="4"/>
      <c r="B341" s="4" t="s">
        <v>275</v>
      </c>
      <c r="C341" s="26"/>
      <c r="D341" s="22"/>
      <c r="E341" s="47">
        <v>224568</v>
      </c>
      <c r="F341" s="34">
        <f>15912.07+14862.68+16212.24</f>
        <v>46986.99</v>
      </c>
    </row>
    <row r="342" spans="1:6" x14ac:dyDescent="0.25">
      <c r="A342" s="4"/>
      <c r="B342" s="4" t="s">
        <v>311</v>
      </c>
      <c r="C342" s="27" t="s">
        <v>19</v>
      </c>
      <c r="D342" s="28">
        <v>10</v>
      </c>
      <c r="E342" s="22"/>
      <c r="F342" s="22"/>
    </row>
    <row r="343" spans="1:6" x14ac:dyDescent="0.25">
      <c r="A343" s="4"/>
      <c r="B343" s="4"/>
      <c r="C343" s="29" t="s">
        <v>98</v>
      </c>
      <c r="D343" s="30">
        <v>1</v>
      </c>
      <c r="E343" s="22"/>
      <c r="F343" s="22"/>
    </row>
    <row r="344" spans="1:6" x14ac:dyDescent="0.25">
      <c r="A344" s="4"/>
      <c r="B344" s="7" t="s">
        <v>276</v>
      </c>
      <c r="C344" s="17" t="s">
        <v>80</v>
      </c>
      <c r="D344" s="3">
        <v>25</v>
      </c>
      <c r="E344" s="3"/>
      <c r="F344" s="3"/>
    </row>
    <row r="345" spans="1:6" x14ac:dyDescent="0.25">
      <c r="A345" s="4"/>
      <c r="B345" s="7" t="s">
        <v>277</v>
      </c>
      <c r="C345" s="17" t="s">
        <v>80</v>
      </c>
      <c r="D345" s="3"/>
      <c r="E345" s="3"/>
      <c r="F345" s="3"/>
    </row>
    <row r="346" spans="1:6" x14ac:dyDescent="0.25">
      <c r="A346" s="4"/>
      <c r="B346" s="7" t="s">
        <v>278</v>
      </c>
      <c r="C346" s="17" t="s">
        <v>80</v>
      </c>
      <c r="D346" s="3"/>
      <c r="E346" s="3"/>
      <c r="F346" s="3"/>
    </row>
    <row r="347" spans="1:6" x14ac:dyDescent="0.25">
      <c r="A347" s="4"/>
      <c r="B347" s="7" t="s">
        <v>279</v>
      </c>
      <c r="C347" s="17" t="s">
        <v>14</v>
      </c>
      <c r="D347" s="3">
        <v>2916</v>
      </c>
      <c r="E347" s="3"/>
      <c r="F347" s="3"/>
    </row>
    <row r="348" spans="1:6" x14ac:dyDescent="0.25">
      <c r="A348" s="4"/>
      <c r="B348" s="7" t="s">
        <v>280</v>
      </c>
      <c r="C348" s="17" t="s">
        <v>80</v>
      </c>
      <c r="D348" s="3"/>
      <c r="E348" s="3"/>
      <c r="F348" s="3"/>
    </row>
    <row r="349" spans="1:6" x14ac:dyDescent="0.25">
      <c r="A349" s="4"/>
      <c r="B349" s="7" t="s">
        <v>281</v>
      </c>
      <c r="C349" s="17" t="s">
        <v>14</v>
      </c>
      <c r="D349" s="3">
        <v>2236</v>
      </c>
      <c r="E349" s="3"/>
      <c r="F349" s="3"/>
    </row>
    <row r="350" spans="1:6" x14ac:dyDescent="0.25">
      <c r="A350" s="4"/>
      <c r="B350" s="7" t="s">
        <v>282</v>
      </c>
      <c r="C350" s="17" t="s">
        <v>43</v>
      </c>
      <c r="D350" s="3">
        <v>211</v>
      </c>
      <c r="E350" s="3"/>
      <c r="F350" s="3"/>
    </row>
    <row r="351" spans="1:6" x14ac:dyDescent="0.25">
      <c r="A351" s="4"/>
      <c r="B351" s="7" t="s">
        <v>283</v>
      </c>
      <c r="C351" s="17" t="s">
        <v>80</v>
      </c>
      <c r="D351" s="3">
        <v>1401</v>
      </c>
      <c r="E351" s="3"/>
      <c r="F351" s="3"/>
    </row>
    <row r="352" spans="1:6" x14ac:dyDescent="0.25">
      <c r="A352" s="4"/>
      <c r="B352" s="7" t="s">
        <v>284</v>
      </c>
      <c r="C352" s="17" t="s">
        <v>80</v>
      </c>
      <c r="D352" s="3"/>
      <c r="E352" s="3"/>
      <c r="F352" s="3"/>
    </row>
    <row r="353" spans="1:6" x14ac:dyDescent="0.25">
      <c r="A353" s="4"/>
      <c r="B353" s="4" t="s">
        <v>312</v>
      </c>
      <c r="C353" s="27" t="s">
        <v>19</v>
      </c>
      <c r="D353" s="28"/>
      <c r="E353" s="22"/>
      <c r="F353" s="22"/>
    </row>
    <row r="354" spans="1:6" x14ac:dyDescent="0.25">
      <c r="A354" s="4"/>
      <c r="B354" s="4"/>
      <c r="C354" s="29" t="s">
        <v>98</v>
      </c>
      <c r="D354" s="30"/>
      <c r="E354" s="22"/>
      <c r="F354" s="22"/>
    </row>
    <row r="355" spans="1:6" x14ac:dyDescent="0.25">
      <c r="A355" s="4"/>
      <c r="B355" s="7" t="s">
        <v>276</v>
      </c>
      <c r="C355" s="17" t="s">
        <v>80</v>
      </c>
      <c r="D355" s="3"/>
      <c r="E355" s="3"/>
      <c r="F355" s="3"/>
    </row>
    <row r="356" spans="1:6" x14ac:dyDescent="0.25">
      <c r="A356" s="4"/>
      <c r="B356" s="7" t="s">
        <v>277</v>
      </c>
      <c r="C356" s="17" t="s">
        <v>80</v>
      </c>
      <c r="D356" s="3"/>
      <c r="E356" s="3"/>
      <c r="F356" s="3"/>
    </row>
    <row r="357" spans="1:6" x14ac:dyDescent="0.25">
      <c r="A357" s="4"/>
      <c r="B357" s="7" t="s">
        <v>278</v>
      </c>
      <c r="C357" s="17" t="s">
        <v>80</v>
      </c>
      <c r="D357" s="3"/>
      <c r="E357" s="3"/>
      <c r="F357" s="3"/>
    </row>
    <row r="358" spans="1:6" x14ac:dyDescent="0.25">
      <c r="A358" s="4"/>
      <c r="B358" s="7" t="s">
        <v>279</v>
      </c>
      <c r="C358" s="17" t="s">
        <v>14</v>
      </c>
      <c r="D358" s="3"/>
      <c r="E358" s="3"/>
      <c r="F358" s="3"/>
    </row>
    <row r="359" spans="1:6" x14ac:dyDescent="0.25">
      <c r="A359" s="4"/>
      <c r="B359" s="7" t="s">
        <v>280</v>
      </c>
      <c r="C359" s="17" t="s">
        <v>80</v>
      </c>
      <c r="D359" s="3"/>
      <c r="E359" s="3"/>
      <c r="F359" s="3"/>
    </row>
    <row r="360" spans="1:6" x14ac:dyDescent="0.25">
      <c r="A360" s="4"/>
      <c r="B360" s="7" t="s">
        <v>281</v>
      </c>
      <c r="C360" s="17" t="s">
        <v>14</v>
      </c>
      <c r="D360" s="3"/>
      <c r="E360" s="3"/>
      <c r="F360" s="3"/>
    </row>
    <row r="361" spans="1:6" x14ac:dyDescent="0.25">
      <c r="A361" s="4"/>
      <c r="B361" s="7" t="s">
        <v>282</v>
      </c>
      <c r="C361" s="17" t="s">
        <v>43</v>
      </c>
      <c r="D361" s="3"/>
      <c r="E361" s="3"/>
      <c r="F361" s="3"/>
    </row>
    <row r="362" spans="1:6" x14ac:dyDescent="0.25">
      <c r="A362" s="4"/>
      <c r="B362" s="7" t="s">
        <v>283</v>
      </c>
      <c r="C362" s="17" t="s">
        <v>80</v>
      </c>
      <c r="D362" s="3"/>
      <c r="E362" s="3"/>
      <c r="F362" s="3"/>
    </row>
    <row r="363" spans="1:6" x14ac:dyDescent="0.25">
      <c r="A363" s="4"/>
      <c r="B363" s="7" t="s">
        <v>284</v>
      </c>
      <c r="C363" s="17" t="s">
        <v>80</v>
      </c>
      <c r="D363" s="3"/>
      <c r="E363" s="3"/>
      <c r="F363" s="3"/>
    </row>
    <row r="364" spans="1:6" x14ac:dyDescent="0.25">
      <c r="A364" s="4"/>
      <c r="B364" s="4" t="s">
        <v>313</v>
      </c>
      <c r="C364" s="27" t="s">
        <v>19</v>
      </c>
      <c r="D364" s="28"/>
      <c r="E364" s="22"/>
      <c r="F364" s="22"/>
    </row>
    <row r="365" spans="1:6" x14ac:dyDescent="0.25">
      <c r="A365" s="4"/>
      <c r="B365" s="4"/>
      <c r="C365" s="29" t="s">
        <v>98</v>
      </c>
      <c r="D365" s="30"/>
      <c r="E365" s="22"/>
      <c r="F365" s="22"/>
    </row>
    <row r="366" spans="1:6" x14ac:dyDescent="0.25">
      <c r="A366" s="4"/>
      <c r="B366" s="7" t="s">
        <v>276</v>
      </c>
      <c r="C366" s="17" t="s">
        <v>80</v>
      </c>
      <c r="D366" s="3"/>
      <c r="E366" s="3"/>
      <c r="F366" s="3"/>
    </row>
    <row r="367" spans="1:6" x14ac:dyDescent="0.25">
      <c r="A367" s="4"/>
      <c r="B367" s="7" t="s">
        <v>277</v>
      </c>
      <c r="C367" s="17" t="s">
        <v>80</v>
      </c>
      <c r="D367" s="3"/>
      <c r="E367" s="3"/>
      <c r="F367" s="3"/>
    </row>
    <row r="368" spans="1:6" x14ac:dyDescent="0.25">
      <c r="A368" s="4"/>
      <c r="B368" s="7" t="s">
        <v>278</v>
      </c>
      <c r="C368" s="17" t="s">
        <v>80</v>
      </c>
      <c r="D368" s="3"/>
      <c r="E368" s="3"/>
      <c r="F368" s="3"/>
    </row>
    <row r="369" spans="1:6" x14ac:dyDescent="0.25">
      <c r="A369" s="4"/>
      <c r="B369" s="7" t="s">
        <v>279</v>
      </c>
      <c r="C369" s="17" t="s">
        <v>14</v>
      </c>
      <c r="D369" s="3"/>
      <c r="E369" s="3"/>
      <c r="F369" s="3"/>
    </row>
    <row r="370" spans="1:6" x14ac:dyDescent="0.25">
      <c r="A370" s="4"/>
      <c r="B370" s="7" t="s">
        <v>280</v>
      </c>
      <c r="C370" s="17" t="s">
        <v>80</v>
      </c>
      <c r="D370" s="3"/>
      <c r="E370" s="3"/>
      <c r="F370" s="3"/>
    </row>
    <row r="371" spans="1:6" x14ac:dyDescent="0.25">
      <c r="A371" s="4"/>
      <c r="B371" s="7" t="s">
        <v>281</v>
      </c>
      <c r="C371" s="17" t="s">
        <v>14</v>
      </c>
      <c r="D371" s="3"/>
      <c r="E371" s="3"/>
      <c r="F371" s="3"/>
    </row>
    <row r="372" spans="1:6" x14ac:dyDescent="0.25">
      <c r="A372" s="4"/>
      <c r="B372" s="7" t="s">
        <v>282</v>
      </c>
      <c r="C372" s="17" t="s">
        <v>43</v>
      </c>
      <c r="D372" s="3"/>
      <c r="E372" s="3"/>
      <c r="F372" s="3"/>
    </row>
    <row r="373" spans="1:6" x14ac:dyDescent="0.25">
      <c r="A373" s="4"/>
      <c r="B373" s="7" t="s">
        <v>283</v>
      </c>
      <c r="C373" s="17" t="s">
        <v>80</v>
      </c>
      <c r="D373" s="3"/>
      <c r="E373" s="3"/>
      <c r="F373" s="3"/>
    </row>
    <row r="374" spans="1:6" x14ac:dyDescent="0.25">
      <c r="A374" s="4"/>
      <c r="B374" s="7" t="s">
        <v>284</v>
      </c>
      <c r="C374" s="17" t="s">
        <v>80</v>
      </c>
      <c r="D374" s="3"/>
      <c r="E374" s="3"/>
      <c r="F374" s="3"/>
    </row>
    <row r="375" spans="1:6" s="42" customFormat="1" x14ac:dyDescent="0.25">
      <c r="A375" s="37"/>
      <c r="B375" s="37" t="s">
        <v>314</v>
      </c>
      <c r="C375" s="49" t="s">
        <v>19</v>
      </c>
      <c r="D375" s="50"/>
      <c r="E375" s="51"/>
      <c r="F375" s="51"/>
    </row>
    <row r="376" spans="1:6" x14ac:dyDescent="0.25">
      <c r="A376" s="4"/>
      <c r="B376" s="4"/>
      <c r="C376" s="29" t="s">
        <v>98</v>
      </c>
      <c r="D376" s="30"/>
      <c r="E376" s="22"/>
      <c r="F376" s="22"/>
    </row>
    <row r="377" spans="1:6" x14ac:dyDescent="0.25">
      <c r="A377" s="4"/>
      <c r="B377" s="7" t="s">
        <v>276</v>
      </c>
      <c r="C377" s="17" t="s">
        <v>80</v>
      </c>
      <c r="D377" s="3"/>
      <c r="E377" s="3"/>
      <c r="F377" s="3"/>
    </row>
    <row r="378" spans="1:6" x14ac:dyDescent="0.25">
      <c r="A378" s="4"/>
      <c r="B378" s="7" t="s">
        <v>277</v>
      </c>
      <c r="C378" s="17" t="s">
        <v>80</v>
      </c>
      <c r="D378" s="3"/>
      <c r="E378" s="3"/>
      <c r="F378" s="3"/>
    </row>
    <row r="379" spans="1:6" x14ac:dyDescent="0.25">
      <c r="A379" s="4"/>
      <c r="B379" s="7" t="s">
        <v>278</v>
      </c>
      <c r="C379" s="17" t="s">
        <v>80</v>
      </c>
      <c r="D379" s="3"/>
      <c r="E379" s="3"/>
      <c r="F379" s="3"/>
    </row>
    <row r="380" spans="1:6" x14ac:dyDescent="0.25">
      <c r="A380" s="4"/>
      <c r="B380" s="7" t="s">
        <v>279</v>
      </c>
      <c r="C380" s="17" t="s">
        <v>14</v>
      </c>
      <c r="D380" s="3"/>
      <c r="E380" s="3"/>
      <c r="F380" s="3"/>
    </row>
    <row r="381" spans="1:6" x14ac:dyDescent="0.25">
      <c r="A381" s="4"/>
      <c r="B381" s="7" t="s">
        <v>280</v>
      </c>
      <c r="C381" s="17" t="s">
        <v>80</v>
      </c>
      <c r="D381" s="3"/>
      <c r="E381" s="3"/>
      <c r="F381" s="3"/>
    </row>
    <row r="382" spans="1:6" x14ac:dyDescent="0.25">
      <c r="A382" s="4"/>
      <c r="B382" s="7" t="s">
        <v>281</v>
      </c>
      <c r="C382" s="17" t="s">
        <v>14</v>
      </c>
      <c r="D382" s="3">
        <v>300</v>
      </c>
      <c r="E382" s="3"/>
      <c r="F382" s="3"/>
    </row>
    <row r="383" spans="1:6" x14ac:dyDescent="0.25">
      <c r="A383" s="4"/>
      <c r="B383" s="7" t="s">
        <v>282</v>
      </c>
      <c r="C383" s="17" t="s">
        <v>43</v>
      </c>
      <c r="D383" s="3">
        <v>15</v>
      </c>
      <c r="E383" s="3"/>
      <c r="F383" s="3"/>
    </row>
    <row r="384" spans="1:6" x14ac:dyDescent="0.25">
      <c r="A384" s="4"/>
      <c r="B384" s="7" t="s">
        <v>283</v>
      </c>
      <c r="C384" s="17" t="s">
        <v>80</v>
      </c>
      <c r="D384" s="3"/>
      <c r="E384" s="3"/>
      <c r="F384" s="3"/>
    </row>
    <row r="385" spans="1:6" x14ac:dyDescent="0.25">
      <c r="A385" s="4"/>
      <c r="B385" s="7" t="s">
        <v>284</v>
      </c>
      <c r="C385" s="17" t="s">
        <v>80</v>
      </c>
      <c r="D385" s="3"/>
      <c r="E385" s="3"/>
      <c r="F385" s="3"/>
    </row>
    <row r="386" spans="1:6" x14ac:dyDescent="0.25">
      <c r="A386" s="4"/>
      <c r="B386" s="4" t="s">
        <v>315</v>
      </c>
      <c r="C386" s="27" t="s">
        <v>19</v>
      </c>
      <c r="D386" s="28"/>
      <c r="E386" s="22"/>
      <c r="F386" s="22"/>
    </row>
    <row r="387" spans="1:6" x14ac:dyDescent="0.25">
      <c r="A387" s="4"/>
      <c r="B387" s="4"/>
      <c r="C387" s="29" t="s">
        <v>98</v>
      </c>
      <c r="D387" s="30"/>
      <c r="E387" s="22"/>
      <c r="F387" s="22"/>
    </row>
    <row r="388" spans="1:6" x14ac:dyDescent="0.25">
      <c r="A388" s="4"/>
      <c r="B388" s="7" t="s">
        <v>276</v>
      </c>
      <c r="C388" s="17" t="s">
        <v>80</v>
      </c>
      <c r="D388" s="3"/>
      <c r="E388" s="3"/>
      <c r="F388" s="3"/>
    </row>
    <row r="389" spans="1:6" x14ac:dyDescent="0.25">
      <c r="A389" s="4"/>
      <c r="B389" s="7" t="s">
        <v>277</v>
      </c>
      <c r="C389" s="17" t="s">
        <v>80</v>
      </c>
      <c r="D389" s="3"/>
      <c r="E389" s="3"/>
      <c r="F389" s="3"/>
    </row>
    <row r="390" spans="1:6" x14ac:dyDescent="0.25">
      <c r="A390" s="4"/>
      <c r="B390" s="7" t="s">
        <v>278</v>
      </c>
      <c r="C390" s="17" t="s">
        <v>80</v>
      </c>
      <c r="D390" s="3"/>
      <c r="E390" s="3"/>
      <c r="F390" s="3"/>
    </row>
    <row r="391" spans="1:6" x14ac:dyDescent="0.25">
      <c r="A391" s="4"/>
      <c r="B391" s="7" t="s">
        <v>279</v>
      </c>
      <c r="C391" s="17" t="s">
        <v>14</v>
      </c>
      <c r="D391" s="3"/>
      <c r="E391" s="3"/>
      <c r="F391" s="3"/>
    </row>
    <row r="392" spans="1:6" x14ac:dyDescent="0.25">
      <c r="A392" s="4"/>
      <c r="B392" s="7" t="s">
        <v>280</v>
      </c>
      <c r="C392" s="17" t="s">
        <v>80</v>
      </c>
      <c r="D392" s="3"/>
      <c r="E392" s="3"/>
      <c r="F392" s="3"/>
    </row>
    <row r="393" spans="1:6" x14ac:dyDescent="0.25">
      <c r="A393" s="4"/>
      <c r="B393" s="7" t="s">
        <v>281</v>
      </c>
      <c r="C393" s="17" t="s">
        <v>14</v>
      </c>
      <c r="D393" s="3"/>
      <c r="E393" s="3"/>
      <c r="F393" s="3"/>
    </row>
    <row r="394" spans="1:6" x14ac:dyDescent="0.25">
      <c r="A394" s="4"/>
      <c r="B394" s="7" t="s">
        <v>282</v>
      </c>
      <c r="C394" s="17" t="s">
        <v>43</v>
      </c>
      <c r="D394" s="3"/>
      <c r="E394" s="3"/>
      <c r="F394" s="3"/>
    </row>
    <row r="395" spans="1:6" x14ac:dyDescent="0.25">
      <c r="A395" s="4"/>
      <c r="B395" s="7" t="s">
        <v>283</v>
      </c>
      <c r="C395" s="17" t="s">
        <v>80</v>
      </c>
      <c r="D395" s="3"/>
      <c r="E395" s="3"/>
      <c r="F395" s="3"/>
    </row>
    <row r="396" spans="1:6" x14ac:dyDescent="0.25">
      <c r="A396" s="4"/>
      <c r="B396" s="7" t="s">
        <v>284</v>
      </c>
      <c r="C396" s="17" t="s">
        <v>80</v>
      </c>
      <c r="D396" s="3"/>
      <c r="E396" s="3"/>
      <c r="F396" s="3"/>
    </row>
    <row r="397" spans="1:6" x14ac:dyDescent="0.25">
      <c r="A397" s="4"/>
      <c r="B397" s="4" t="s">
        <v>316</v>
      </c>
      <c r="C397" s="27" t="s">
        <v>19</v>
      </c>
      <c r="D397" s="28"/>
      <c r="E397" s="22"/>
      <c r="F397" s="22"/>
    </row>
    <row r="398" spans="1:6" x14ac:dyDescent="0.25">
      <c r="A398" s="4"/>
      <c r="B398" s="4"/>
      <c r="C398" s="29" t="s">
        <v>98</v>
      </c>
      <c r="D398" s="30"/>
      <c r="E398" s="22"/>
      <c r="F398" s="22"/>
    </row>
    <row r="399" spans="1:6" x14ac:dyDescent="0.25">
      <c r="A399" s="4"/>
      <c r="B399" s="7" t="s">
        <v>276</v>
      </c>
      <c r="C399" s="17" t="s">
        <v>80</v>
      </c>
      <c r="D399" s="3"/>
      <c r="E399" s="3"/>
      <c r="F399" s="3"/>
    </row>
    <row r="400" spans="1:6" x14ac:dyDescent="0.25">
      <c r="A400" s="4"/>
      <c r="B400" s="7" t="s">
        <v>277</v>
      </c>
      <c r="C400" s="17" t="s">
        <v>80</v>
      </c>
      <c r="D400" s="3"/>
      <c r="E400" s="3"/>
      <c r="F400" s="3"/>
    </row>
    <row r="401" spans="1:6" x14ac:dyDescent="0.25">
      <c r="A401" s="4"/>
      <c r="B401" s="7" t="s">
        <v>278</v>
      </c>
      <c r="C401" s="17" t="s">
        <v>80</v>
      </c>
      <c r="D401" s="3"/>
      <c r="E401" s="3"/>
      <c r="F401" s="3"/>
    </row>
    <row r="402" spans="1:6" x14ac:dyDescent="0.25">
      <c r="A402" s="4"/>
      <c r="B402" s="7" t="s">
        <v>279</v>
      </c>
      <c r="C402" s="17" t="s">
        <v>14</v>
      </c>
      <c r="D402" s="3"/>
      <c r="E402" s="3"/>
      <c r="F402" s="3"/>
    </row>
    <row r="403" spans="1:6" x14ac:dyDescent="0.25">
      <c r="A403" s="4"/>
      <c r="B403" s="7" t="s">
        <v>280</v>
      </c>
      <c r="C403" s="17" t="s">
        <v>80</v>
      </c>
      <c r="D403" s="3"/>
      <c r="E403" s="3"/>
      <c r="F403" s="3"/>
    </row>
    <row r="404" spans="1:6" x14ac:dyDescent="0.25">
      <c r="A404" s="4"/>
      <c r="B404" s="7" t="s">
        <v>281</v>
      </c>
      <c r="C404" s="17" t="s">
        <v>14</v>
      </c>
      <c r="D404" s="3"/>
      <c r="E404" s="3"/>
      <c r="F404" s="3"/>
    </row>
    <row r="405" spans="1:6" x14ac:dyDescent="0.25">
      <c r="A405" s="4"/>
      <c r="B405" s="7" t="s">
        <v>282</v>
      </c>
      <c r="C405" s="17" t="s">
        <v>43</v>
      </c>
      <c r="D405" s="3"/>
      <c r="E405" s="3"/>
      <c r="F405" s="3"/>
    </row>
    <row r="406" spans="1:6" x14ac:dyDescent="0.25">
      <c r="A406" s="4"/>
      <c r="B406" s="7" t="s">
        <v>283</v>
      </c>
      <c r="C406" s="17" t="s">
        <v>80</v>
      </c>
      <c r="D406" s="3"/>
      <c r="E406" s="3"/>
      <c r="F406" s="3"/>
    </row>
    <row r="407" spans="1:6" x14ac:dyDescent="0.25">
      <c r="A407" s="4"/>
      <c r="B407" s="7" t="s">
        <v>284</v>
      </c>
      <c r="C407" s="17" t="s">
        <v>80</v>
      </c>
      <c r="D407" s="3"/>
      <c r="E407" s="3"/>
      <c r="F407" s="3"/>
    </row>
    <row r="408" spans="1:6" x14ac:dyDescent="0.25">
      <c r="A408" s="4"/>
      <c r="B408" s="4" t="s">
        <v>317</v>
      </c>
      <c r="C408" s="27" t="s">
        <v>19</v>
      </c>
      <c r="D408" s="28"/>
      <c r="E408" s="22"/>
      <c r="F408" s="22"/>
    </row>
    <row r="409" spans="1:6" x14ac:dyDescent="0.25">
      <c r="A409" s="4"/>
      <c r="B409" s="4"/>
      <c r="C409" s="29" t="s">
        <v>98</v>
      </c>
      <c r="D409" s="30"/>
      <c r="E409" s="22"/>
      <c r="F409" s="22"/>
    </row>
    <row r="410" spans="1:6" x14ac:dyDescent="0.25">
      <c r="A410" s="4"/>
      <c r="B410" s="7" t="s">
        <v>276</v>
      </c>
      <c r="C410" s="17" t="s">
        <v>80</v>
      </c>
      <c r="D410" s="3"/>
      <c r="E410" s="3"/>
      <c r="F410" s="3"/>
    </row>
    <row r="411" spans="1:6" x14ac:dyDescent="0.25">
      <c r="A411" s="4"/>
      <c r="B411" s="7" t="s">
        <v>277</v>
      </c>
      <c r="C411" s="17" t="s">
        <v>80</v>
      </c>
      <c r="D411" s="3"/>
      <c r="E411" s="3"/>
      <c r="F411" s="3"/>
    </row>
    <row r="412" spans="1:6" x14ac:dyDescent="0.25">
      <c r="A412" s="4"/>
      <c r="B412" s="7" t="s">
        <v>278</v>
      </c>
      <c r="C412" s="17" t="s">
        <v>80</v>
      </c>
      <c r="D412" s="3"/>
      <c r="E412" s="3"/>
      <c r="F412" s="3"/>
    </row>
    <row r="413" spans="1:6" x14ac:dyDescent="0.25">
      <c r="A413" s="4"/>
      <c r="B413" s="7" t="s">
        <v>279</v>
      </c>
      <c r="C413" s="17" t="s">
        <v>14</v>
      </c>
      <c r="D413" s="3"/>
      <c r="E413" s="3"/>
      <c r="F413" s="3"/>
    </row>
    <row r="414" spans="1:6" x14ac:dyDescent="0.25">
      <c r="A414" s="4"/>
      <c r="B414" s="7" t="s">
        <v>280</v>
      </c>
      <c r="C414" s="17" t="s">
        <v>80</v>
      </c>
      <c r="D414" s="3"/>
      <c r="E414" s="3"/>
      <c r="F414" s="3"/>
    </row>
    <row r="415" spans="1:6" x14ac:dyDescent="0.25">
      <c r="A415" s="4"/>
      <c r="B415" s="7" t="s">
        <v>281</v>
      </c>
      <c r="C415" s="17" t="s">
        <v>14</v>
      </c>
      <c r="D415" s="3"/>
      <c r="E415" s="3"/>
      <c r="F415" s="3"/>
    </row>
    <row r="416" spans="1:6" x14ac:dyDescent="0.25">
      <c r="A416" s="4"/>
      <c r="B416" s="7" t="s">
        <v>282</v>
      </c>
      <c r="C416" s="17" t="s">
        <v>43</v>
      </c>
      <c r="D416" s="3"/>
      <c r="E416" s="3"/>
      <c r="F416" s="3"/>
    </row>
    <row r="417" spans="1:6" x14ac:dyDescent="0.25">
      <c r="A417" s="4"/>
      <c r="B417" s="7" t="s">
        <v>283</v>
      </c>
      <c r="C417" s="17" t="s">
        <v>80</v>
      </c>
      <c r="D417" s="3"/>
      <c r="E417" s="3"/>
      <c r="F417" s="3"/>
    </row>
    <row r="418" spans="1:6" x14ac:dyDescent="0.25">
      <c r="A418" s="4"/>
      <c r="B418" s="7" t="s">
        <v>284</v>
      </c>
      <c r="C418" s="17" t="s">
        <v>80</v>
      </c>
      <c r="D418" s="3"/>
      <c r="E418" s="3"/>
      <c r="F418" s="34"/>
    </row>
    <row r="419" spans="1:6" x14ac:dyDescent="0.25">
      <c r="A419" s="4"/>
      <c r="B419" s="4" t="s">
        <v>285</v>
      </c>
      <c r="C419" s="22"/>
      <c r="D419" s="22"/>
      <c r="E419" s="34">
        <v>76615</v>
      </c>
      <c r="F419" s="34">
        <f>18855+0+10810</f>
        <v>29665</v>
      </c>
    </row>
    <row r="420" spans="1:6" x14ac:dyDescent="0.25">
      <c r="A420" s="4"/>
      <c r="B420" s="7" t="s">
        <v>286</v>
      </c>
      <c r="C420" s="22"/>
      <c r="D420" s="22"/>
      <c r="E420" s="3"/>
      <c r="F420" s="3"/>
    </row>
    <row r="421" spans="1:6" x14ac:dyDescent="0.25">
      <c r="A421" s="4"/>
      <c r="B421" s="7" t="s">
        <v>318</v>
      </c>
      <c r="C421" s="17" t="s">
        <v>98</v>
      </c>
      <c r="D421" s="3"/>
      <c r="E421" s="22"/>
      <c r="F421" s="22"/>
    </row>
    <row r="422" spans="1:6" x14ac:dyDescent="0.25">
      <c r="A422" s="4"/>
      <c r="B422" s="7" t="s">
        <v>319</v>
      </c>
      <c r="C422" s="17" t="s">
        <v>98</v>
      </c>
      <c r="D422" s="3"/>
      <c r="E422" s="22"/>
      <c r="F422" s="22"/>
    </row>
    <row r="423" spans="1:6" x14ac:dyDescent="0.25">
      <c r="A423" s="4"/>
      <c r="B423" s="7" t="s">
        <v>320</v>
      </c>
      <c r="C423" s="17" t="s">
        <v>98</v>
      </c>
      <c r="D423" s="3"/>
      <c r="E423" s="22"/>
      <c r="F423" s="22"/>
    </row>
    <row r="424" spans="1:6" x14ac:dyDescent="0.25">
      <c r="A424" s="4"/>
      <c r="B424" s="7" t="s">
        <v>321</v>
      </c>
      <c r="C424" s="17" t="s">
        <v>98</v>
      </c>
      <c r="D424" s="3"/>
      <c r="E424" s="22"/>
      <c r="F424" s="22"/>
    </row>
    <row r="425" spans="1:6" x14ac:dyDescent="0.25">
      <c r="A425" s="4"/>
      <c r="B425" s="7" t="s">
        <v>287</v>
      </c>
      <c r="C425" s="17" t="s">
        <v>80</v>
      </c>
      <c r="D425" s="3"/>
      <c r="E425" s="34"/>
      <c r="F425" s="34"/>
    </row>
    <row r="426" spans="1:6" x14ac:dyDescent="0.25">
      <c r="A426" s="4"/>
      <c r="B426" s="7" t="s">
        <v>288</v>
      </c>
      <c r="C426" s="17" t="s">
        <v>98</v>
      </c>
      <c r="D426" s="3"/>
      <c r="E426" s="34"/>
      <c r="F426" s="34"/>
    </row>
    <row r="427" spans="1:6" x14ac:dyDescent="0.25">
      <c r="A427" s="4"/>
      <c r="B427" s="4" t="s">
        <v>81</v>
      </c>
      <c r="C427" s="22"/>
      <c r="D427" s="22"/>
      <c r="E427" s="34">
        <v>42090</v>
      </c>
      <c r="F427" s="34">
        <f>0+0+0</f>
        <v>0</v>
      </c>
    </row>
    <row r="428" spans="1:6" x14ac:dyDescent="0.25">
      <c r="A428" s="4"/>
      <c r="B428" s="4" t="s">
        <v>82</v>
      </c>
      <c r="C428" s="22"/>
      <c r="D428" s="22"/>
      <c r="E428" s="34">
        <v>410000</v>
      </c>
      <c r="F428" s="34">
        <f>32879.61+28096.09+33558.62</f>
        <v>94534.32</v>
      </c>
    </row>
    <row r="429" spans="1:6" x14ac:dyDescent="0.25">
      <c r="A429" s="4"/>
      <c r="B429" s="4" t="s">
        <v>83</v>
      </c>
      <c r="C429" s="22"/>
      <c r="D429" s="22"/>
      <c r="E429" s="34"/>
      <c r="F429" s="34"/>
    </row>
    <row r="430" spans="1:6" x14ac:dyDescent="0.25">
      <c r="A430" s="4"/>
      <c r="B430" s="4" t="s">
        <v>84</v>
      </c>
      <c r="C430" s="22"/>
      <c r="D430" s="22"/>
      <c r="E430" s="34"/>
      <c r="F430" s="34"/>
    </row>
    <row r="431" spans="1:6" x14ac:dyDescent="0.25">
      <c r="A431" s="4"/>
      <c r="B431" s="4" t="s">
        <v>85</v>
      </c>
      <c r="C431" s="22"/>
      <c r="D431" s="22"/>
      <c r="E431" s="34">
        <v>219625</v>
      </c>
      <c r="F431" s="34">
        <f>19017.42+13231.6+20171.84</f>
        <v>52420.86</v>
      </c>
    </row>
    <row r="432" spans="1:6" x14ac:dyDescent="0.25">
      <c r="A432" s="4"/>
      <c r="B432" s="4" t="s">
        <v>86</v>
      </c>
      <c r="C432" s="22"/>
      <c r="D432" s="22"/>
      <c r="E432" s="34"/>
      <c r="F432" s="34"/>
    </row>
    <row r="433" spans="1:7" x14ac:dyDescent="0.25">
      <c r="A433" s="4"/>
      <c r="B433" s="4" t="s">
        <v>87</v>
      </c>
      <c r="C433" s="22"/>
      <c r="D433" s="22"/>
      <c r="E433" s="34"/>
      <c r="F433" s="34"/>
    </row>
    <row r="434" spans="1:7" x14ac:dyDescent="0.25">
      <c r="A434" s="4"/>
      <c r="B434" s="5" t="s">
        <v>88</v>
      </c>
      <c r="C434" s="22"/>
      <c r="D434" s="22"/>
      <c r="E434" s="34"/>
      <c r="F434" s="34"/>
      <c r="G434" s="35"/>
    </row>
    <row r="435" spans="1:7" ht="15.75" thickBot="1" x14ac:dyDescent="0.3">
      <c r="A435" s="4"/>
      <c r="B435" s="5" t="s">
        <v>89</v>
      </c>
      <c r="C435" s="22"/>
      <c r="D435" s="22"/>
      <c r="E435" s="34">
        <v>2621600</v>
      </c>
      <c r="F435" s="54">
        <f>924015.13+137197.39+35984.8</f>
        <v>1097197.32</v>
      </c>
      <c r="G435" s="35"/>
    </row>
    <row r="436" spans="1:7" ht="15.75" customHeight="1" thickBot="1" x14ac:dyDescent="0.3">
      <c r="A436" s="60" t="s">
        <v>289</v>
      </c>
      <c r="B436" s="61"/>
      <c r="C436" s="61"/>
      <c r="D436" s="62"/>
      <c r="E436" s="52">
        <f>SUM(E299:E435)</f>
        <v>3939708</v>
      </c>
      <c r="F436" s="52">
        <f>SUM(F299:F435)</f>
        <v>1439744.37</v>
      </c>
      <c r="G436" s="35"/>
    </row>
    <row r="437" spans="1:7" ht="15.75" thickBot="1" x14ac:dyDescent="0.3">
      <c r="A437" s="64" t="s">
        <v>3</v>
      </c>
      <c r="B437" s="64" t="s">
        <v>303</v>
      </c>
      <c r="C437" s="67" t="s">
        <v>4</v>
      </c>
      <c r="D437" s="68"/>
      <c r="E437" s="64" t="s">
        <v>5</v>
      </c>
      <c r="F437" s="64" t="s">
        <v>6</v>
      </c>
    </row>
    <row r="438" spans="1:7" ht="15.75" thickBot="1" x14ac:dyDescent="0.3">
      <c r="A438" s="65"/>
      <c r="B438" s="65"/>
      <c r="C438" s="67" t="s">
        <v>7</v>
      </c>
      <c r="D438" s="68"/>
      <c r="E438" s="65"/>
      <c r="F438" s="65"/>
    </row>
    <row r="439" spans="1:7" ht="15.75" thickBot="1" x14ac:dyDescent="0.3">
      <c r="A439" s="66"/>
      <c r="B439" s="66"/>
      <c r="C439" s="57" t="s">
        <v>8</v>
      </c>
      <c r="D439" s="57" t="s">
        <v>9</v>
      </c>
      <c r="E439" s="66"/>
      <c r="F439" s="66"/>
    </row>
    <row r="440" spans="1:7" ht="38.25" x14ac:dyDescent="0.25">
      <c r="A440" s="13" t="s">
        <v>290</v>
      </c>
      <c r="B440" s="13" t="s">
        <v>291</v>
      </c>
      <c r="C440" s="22"/>
      <c r="D440" s="22"/>
      <c r="E440" s="33">
        <v>300000</v>
      </c>
      <c r="F440" s="33">
        <f>11529.72+21913.56+23103.28</f>
        <v>56546.559999999998</v>
      </c>
    </row>
    <row r="441" spans="1:7" x14ac:dyDescent="0.25">
      <c r="A441" s="4"/>
      <c r="B441" s="4" t="s">
        <v>292</v>
      </c>
      <c r="C441" s="22"/>
      <c r="D441" s="22"/>
      <c r="E441" s="34">
        <v>795429</v>
      </c>
      <c r="F441" s="34">
        <f>97972.94+91940.21+146096.62</f>
        <v>336009.77</v>
      </c>
    </row>
    <row r="442" spans="1:7" x14ac:dyDescent="0.25">
      <c r="A442" s="4"/>
      <c r="B442" s="4" t="s">
        <v>293</v>
      </c>
      <c r="C442" s="22"/>
      <c r="D442" s="22"/>
      <c r="E442" s="34">
        <v>1524125</v>
      </c>
      <c r="F442" s="34">
        <f>176360.83+75104.75+120417.34</f>
        <v>371882.92</v>
      </c>
    </row>
    <row r="443" spans="1:7" x14ac:dyDescent="0.25">
      <c r="A443" s="4"/>
      <c r="B443" s="4" t="s">
        <v>294</v>
      </c>
      <c r="C443" s="22"/>
      <c r="D443" s="22"/>
      <c r="E443" s="34">
        <v>528304</v>
      </c>
      <c r="F443" s="34">
        <f>38957.81+37475.22+46377.57</f>
        <v>122810.6</v>
      </c>
    </row>
    <row r="444" spans="1:7" x14ac:dyDescent="0.25">
      <c r="A444" s="4"/>
      <c r="B444" s="4" t="s">
        <v>295</v>
      </c>
      <c r="C444" s="22"/>
      <c r="D444" s="22"/>
      <c r="E444" s="34">
        <v>182275</v>
      </c>
      <c r="F444" s="34">
        <f>12462.44+12913.32+19846.38</f>
        <v>45222.14</v>
      </c>
    </row>
    <row r="445" spans="1:7" x14ac:dyDescent="0.25">
      <c r="A445" s="4"/>
      <c r="B445" s="4" t="s">
        <v>296</v>
      </c>
      <c r="C445" s="22"/>
      <c r="D445" s="22"/>
      <c r="E445" s="34"/>
      <c r="F445" s="34"/>
    </row>
    <row r="446" spans="1:7" x14ac:dyDescent="0.25">
      <c r="A446" s="4"/>
      <c r="B446" s="4" t="s">
        <v>297</v>
      </c>
      <c r="C446" s="22"/>
      <c r="D446" s="22"/>
      <c r="E446" s="34">
        <v>2223030</v>
      </c>
      <c r="F446" s="34">
        <f>169875.15+167481.72+169917.91</f>
        <v>507274.78</v>
      </c>
    </row>
    <row r="447" spans="1:7" x14ac:dyDescent="0.25">
      <c r="A447" s="4"/>
      <c r="B447" s="4" t="s">
        <v>298</v>
      </c>
      <c r="C447" s="22"/>
      <c r="D447" s="22"/>
      <c r="E447" s="34">
        <v>203821</v>
      </c>
      <c r="F447" s="34">
        <f>14731.23+15948.17+23703.45</f>
        <v>54382.850000000006</v>
      </c>
    </row>
    <row r="448" spans="1:7" x14ac:dyDescent="0.25">
      <c r="A448" s="4"/>
      <c r="B448" s="4" t="s">
        <v>299</v>
      </c>
      <c r="C448" s="22" t="s">
        <v>350</v>
      </c>
      <c r="D448" s="58">
        <v>11841</v>
      </c>
      <c r="E448" s="44">
        <v>522722</v>
      </c>
      <c r="F448" s="44">
        <f>41861.64+41861.64+37427.87</f>
        <v>121151.15</v>
      </c>
    </row>
    <row r="449" spans="1:6" x14ac:dyDescent="0.25">
      <c r="A449" s="4"/>
      <c r="B449" s="4" t="s">
        <v>300</v>
      </c>
      <c r="C449" s="22"/>
      <c r="D449" s="22" t="s">
        <v>353</v>
      </c>
      <c r="E449" s="34">
        <v>243165</v>
      </c>
      <c r="F449" s="34">
        <f>20245.53+20140.57+20715.91</f>
        <v>61102.009999999995</v>
      </c>
    </row>
    <row r="450" spans="1:6" x14ac:dyDescent="0.25">
      <c r="A450" s="4"/>
      <c r="B450" s="5" t="s">
        <v>81</v>
      </c>
      <c r="C450" s="22"/>
      <c r="D450" s="22"/>
      <c r="E450" s="34">
        <v>540651</v>
      </c>
      <c r="F450" s="34">
        <f>77634.75+78427.69+73227.59</f>
        <v>229290.03</v>
      </c>
    </row>
    <row r="451" spans="1:6" x14ac:dyDescent="0.25">
      <c r="A451" s="4"/>
      <c r="B451" s="5" t="s">
        <v>82</v>
      </c>
      <c r="C451" s="22"/>
      <c r="D451" s="22"/>
      <c r="E451" s="34"/>
      <c r="F451" s="34"/>
    </row>
    <row r="452" spans="1:6" x14ac:dyDescent="0.25">
      <c r="A452" s="4"/>
      <c r="B452" s="5" t="s">
        <v>83</v>
      </c>
      <c r="C452" s="22"/>
      <c r="D452" s="22"/>
      <c r="E452" s="34"/>
      <c r="F452" s="34"/>
    </row>
    <row r="453" spans="1:6" x14ac:dyDescent="0.25">
      <c r="A453" s="4"/>
      <c r="B453" s="5" t="s">
        <v>84</v>
      </c>
      <c r="C453" s="22"/>
      <c r="D453" s="22"/>
      <c r="E453" s="34"/>
      <c r="F453" s="34"/>
    </row>
    <row r="454" spans="1:6" x14ac:dyDescent="0.25">
      <c r="A454" s="4"/>
      <c r="B454" s="5" t="s">
        <v>85</v>
      </c>
      <c r="C454" s="22"/>
      <c r="D454" s="22"/>
      <c r="E454" s="34">
        <v>1719459</v>
      </c>
      <c r="F454" s="34">
        <f>142637.19+131053.39+161427.05</f>
        <v>435117.63</v>
      </c>
    </row>
    <row r="455" spans="1:6" x14ac:dyDescent="0.25">
      <c r="A455" s="4"/>
      <c r="B455" s="5" t="s">
        <v>86</v>
      </c>
      <c r="C455" s="22"/>
      <c r="D455" s="22"/>
      <c r="E455" s="34"/>
      <c r="F455" s="34"/>
    </row>
    <row r="456" spans="1:6" x14ac:dyDescent="0.25">
      <c r="A456" s="4"/>
      <c r="B456" s="5" t="s">
        <v>87</v>
      </c>
      <c r="C456" s="22"/>
      <c r="D456" s="22"/>
      <c r="E456" s="34"/>
      <c r="F456" s="34"/>
    </row>
    <row r="457" spans="1:6" x14ac:dyDescent="0.25">
      <c r="A457" s="4"/>
      <c r="B457" s="5" t="s">
        <v>88</v>
      </c>
      <c r="C457" s="22"/>
      <c r="D457" s="22"/>
      <c r="E457" s="34">
        <v>324380</v>
      </c>
      <c r="F457" s="34">
        <f>12940.87+12940.87+26085.19</f>
        <v>51966.93</v>
      </c>
    </row>
    <row r="458" spans="1:6" ht="15.75" thickBot="1" x14ac:dyDescent="0.3">
      <c r="A458" s="4"/>
      <c r="B458" s="5" t="s">
        <v>89</v>
      </c>
      <c r="C458" s="22"/>
      <c r="D458" s="22"/>
      <c r="E458" s="34"/>
      <c r="F458" s="34"/>
    </row>
    <row r="459" spans="1:6" ht="15.75" customHeight="1" thickBot="1" x14ac:dyDescent="0.3">
      <c r="A459" s="60" t="s">
        <v>301</v>
      </c>
      <c r="B459" s="61"/>
      <c r="C459" s="61"/>
      <c r="D459" s="62"/>
      <c r="E459" s="53">
        <f>SUM(E440:E458)</f>
        <v>9107361</v>
      </c>
      <c r="F459" s="53">
        <f>SUM(F440:F458)</f>
        <v>2392757.37</v>
      </c>
    </row>
    <row r="460" spans="1:6" ht="15.75" thickBot="1" x14ac:dyDescent="0.3">
      <c r="A460" s="60" t="s">
        <v>302</v>
      </c>
      <c r="B460" s="61"/>
      <c r="C460" s="61"/>
      <c r="D460" s="62"/>
      <c r="E460" s="52">
        <f>E94+E142+E241+E295+E436+E459</f>
        <v>51898076</v>
      </c>
      <c r="F460" s="52">
        <f>F94+F142+F241+F295+F436+F459</f>
        <v>10626020.85</v>
      </c>
    </row>
    <row r="461" spans="1:6" x14ac:dyDescent="0.25">
      <c r="E461" s="35"/>
    </row>
    <row r="462" spans="1:6" x14ac:dyDescent="0.25">
      <c r="E462" s="56"/>
    </row>
  </sheetData>
  <mergeCells count="46">
    <mergeCell ref="F437:F439"/>
    <mergeCell ref="C438:D438"/>
    <mergeCell ref="A459:D459"/>
    <mergeCell ref="A460:D460"/>
    <mergeCell ref="B300:B301"/>
    <mergeCell ref="A436:D436"/>
    <mergeCell ref="A437:A439"/>
    <mergeCell ref="B437:B439"/>
    <mergeCell ref="C437:D437"/>
    <mergeCell ref="E437:E439"/>
    <mergeCell ref="F296:F298"/>
    <mergeCell ref="C297:D297"/>
    <mergeCell ref="A241:D241"/>
    <mergeCell ref="A242:A244"/>
    <mergeCell ref="B242:B244"/>
    <mergeCell ref="C242:D242"/>
    <mergeCell ref="E242:E244"/>
    <mergeCell ref="F242:F244"/>
    <mergeCell ref="C243:D243"/>
    <mergeCell ref="A295:D295"/>
    <mergeCell ref="A296:A298"/>
    <mergeCell ref="B296:B298"/>
    <mergeCell ref="C296:D296"/>
    <mergeCell ref="E296:E298"/>
    <mergeCell ref="F143:F145"/>
    <mergeCell ref="C144:D144"/>
    <mergeCell ref="A94:D94"/>
    <mergeCell ref="A95:A97"/>
    <mergeCell ref="B95:B97"/>
    <mergeCell ref="C95:D95"/>
    <mergeCell ref="E95:E97"/>
    <mergeCell ref="F95:F97"/>
    <mergeCell ref="C96:D96"/>
    <mergeCell ref="A142:D142"/>
    <mergeCell ref="A143:A145"/>
    <mergeCell ref="B143:B145"/>
    <mergeCell ref="C143:D143"/>
    <mergeCell ref="E143:E145"/>
    <mergeCell ref="A1:F1"/>
    <mergeCell ref="A2:F2"/>
    <mergeCell ref="A6:A8"/>
    <mergeCell ref="B6:B8"/>
    <mergeCell ref="C6:D6"/>
    <mergeCell ref="E6:E8"/>
    <mergeCell ref="F6:F8"/>
    <mergeCell ref="C7:D7"/>
  </mergeCells>
  <pageMargins left="0.511811024" right="0.511811024" top="0.78740157499999996" bottom="0.78740157499999996" header="0.31496062000000002" footer="0.31496062000000002"/>
  <pageSetup paperSize="9" scale="6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JAN FEV MAR</vt:lpstr>
      <vt:lpstr>ABR MAI JUN 2017</vt:lpstr>
      <vt:lpstr>1 SEMESTRE 2017</vt:lpstr>
      <vt:lpstr>3 TRI JUL AGO SET</vt:lpstr>
      <vt:lpstr>'JAN FEV MAR'!Area_de_impressao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Guerda Rozendo Brito</cp:lastModifiedBy>
  <cp:lastPrinted>2017-11-09T11:33:06Z</cp:lastPrinted>
  <dcterms:created xsi:type="dcterms:W3CDTF">2017-05-15T14:50:43Z</dcterms:created>
  <dcterms:modified xsi:type="dcterms:W3CDTF">2017-11-09T13:10:49Z</dcterms:modified>
</cp:coreProperties>
</file>